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tabRatio="744" activeTab="4"/>
  </bookViews>
  <sheets>
    <sheet name="โครงการในแผน61-65-ปรับ3" sheetId="1" r:id="rId1"/>
    <sheet name="ยุทธศาสตร์จังหวัด" sheetId="2" r:id="rId2"/>
    <sheet name="ข้อบัญญัติ (ข้อ3)" sheetId="3" r:id="rId3"/>
    <sheet name="ข้อบัญญัติ  ครุภัณฑ์" sheetId="4" r:id="rId4"/>
    <sheet name="แบบสรุป65" sheetId="5" r:id="rId5"/>
  </sheets>
  <definedNames>
    <definedName name="_xlnm.Print_Area" localSheetId="3">'ข้อบัญญัติ  ครุภัณฑ์'!$A$1:$H$44</definedName>
    <definedName name="_xlnm.Print_Area" localSheetId="2">'ข้อบัญญัติ (ข้อ3)'!$A$1:$H$198</definedName>
    <definedName name="_xlnm.Print_Area" localSheetId="0">'โครงการในแผน61-65-ปรับ3'!$A$1:$M$16</definedName>
    <definedName name="_xlnm.Print_Area" localSheetId="4">'แบบสรุป65'!$A$1:$I$16</definedName>
    <definedName name="_xlnm.Print_Titles" localSheetId="3">'ข้อบัญญัติ  ครุภัณฑ์'!$4:$5</definedName>
    <definedName name="_xlnm.Print_Titles" localSheetId="2">'ข้อบัญญัติ (ข้อ3)'!$3:$4</definedName>
  </definedNames>
  <calcPr fullCalcOnLoad="1"/>
</workbook>
</file>

<file path=xl/sharedStrings.xml><?xml version="1.0" encoding="utf-8"?>
<sst xmlns="http://schemas.openxmlformats.org/spreadsheetml/2006/main" count="434" uniqueCount="279">
  <si>
    <t>ยุทธศาสตร์</t>
  </si>
  <si>
    <t>จำนวนโครงการ</t>
  </si>
  <si>
    <t>งบประมาณ</t>
  </si>
  <si>
    <t>รวม</t>
  </si>
  <si>
    <t xml:space="preserve">จำนวนเงิน </t>
  </si>
  <si>
    <t>ผลการดำเนินงาน</t>
  </si>
  <si>
    <t>4. ยุทธศาสตร์การพัฒนาสวัสดิการสังคม</t>
  </si>
  <si>
    <t>๒. ยุทธศาสตร์การพัฒนาการเกษตร</t>
  </si>
  <si>
    <t>4. ยุทธศาสตร์ในการพัฒนาศักยภาพการท่องเที่ยว</t>
  </si>
  <si>
    <t>๓. ยุทธศาสตร์ในการพัฒนาคุณภาพผลิตภัณฑ์ไหม</t>
  </si>
  <si>
    <t>5. ยุทธศาสตร์ในการบริหารจัดการทรัพยากรธรรมชาติและสิ่งแวดล้อม</t>
  </si>
  <si>
    <t>ยุทธศาสตร์/โครงการ</t>
  </si>
  <si>
    <t>1.  ยุทธศาสตร์การสานต่อแนวทางพระราชดำริ</t>
  </si>
  <si>
    <t>1. ยุทธศาสตร์การสานต่อแนวทางพระราชดำริ</t>
  </si>
  <si>
    <t>2.  ยุทธศาสตร์การพัฒนาด้านการศึกษา</t>
  </si>
  <si>
    <t>2. ยุทธศาสตร์การพัฒนาด้านการศึกษา</t>
  </si>
  <si>
    <t>4.  ยุทธศาสตร์การพัฒนาสวัสดิการสังคม</t>
  </si>
  <si>
    <t>5.  ยุทธศาสตร์การพัฒนาด้านสาธารณสุข</t>
  </si>
  <si>
    <t>5. ยุทธศาสตร์การพัฒนาด้านสาธารณสุข</t>
  </si>
  <si>
    <t>8.  ยุทธศาสตร์การบริหารจัดการบ้านเมืองที่ดี</t>
  </si>
  <si>
    <t>8.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</si>
  <si>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</si>
  <si>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ยุทธศาสตร์ด้านการอนุรักษ์ทรัพยากรธรรมชาติ  และสิ่งแวดล้อม</t>
  </si>
  <si>
    <t>6.  ยุทธศาสตร์ด้านการพัฒนาโครงสร้างพื้นฐาน</t>
  </si>
  <si>
    <t>3. ยุทธศาสตร์การพัฒนาด้านเกษตรกรรม</t>
  </si>
  <si>
    <t>6. ยุทธศาสตร์ด้านการพัฒนาโครงสร้างพื้นฐาน</t>
  </si>
  <si>
    <t>7. ยุทธศาสตร์การพัฒนาการท่องเที่ยวและ
บริการ ศาสนา-วัฒนธรรมประเพณีและกีฬา</t>
  </si>
  <si>
    <t>3.  ยุทธศาสตร์ด้านการพัฒนาการเกษตร</t>
  </si>
  <si>
    <t>7.  ยุทธศาสตร์พัฒนาการท่องเที่ยวและบริการ  ศาสนา-วัฒนธรรมประเพณี  และกีฬา</t>
  </si>
  <si>
    <t xml:space="preserve">  -</t>
  </si>
  <si>
    <t>6. ยุทธศาสตร์ในการพัฒนาสังคมและการแก้ไขปัญหาความเดือดร้อนของประชาชน</t>
  </si>
  <si>
    <t>งบ
ประมาณ
ที่ได้รับ</t>
  </si>
  <si>
    <t>งบ
ประมาณ
ที่เบิกจ่าย</t>
  </si>
  <si>
    <t>ร้อยละ</t>
  </si>
  <si>
    <t>.</t>
  </si>
  <si>
    <t>1) โครงการกีฬาศูนย์พัฒนาเด็กเล็กสัมพันธ์</t>
  </si>
  <si>
    <t xml:space="preserve">2) โครงการทัศนศึกษาดูงานศูนย์พัฒนาเด็กเล็ก </t>
  </si>
  <si>
    <t>"แหล่งเรียนรู้สู่โลกกว้าง"</t>
  </si>
  <si>
    <t>โครงการก่อสร้างถนนคอนกรีตเสริมเหล็ก</t>
  </si>
  <si>
    <t>อ.สูงเนิน เพื่อดำเนินการขยายเขตไฟฟ้าในเขต อบต.ตะขบ</t>
  </si>
  <si>
    <t>2) โครงการจัดพิธีเฉลิมพระชนมพรรษาสมเด็จพระราชินี</t>
  </si>
  <si>
    <t>3) โครงการจัดงานวันสำคัญทางศาสนา วัฒนธรรมและ</t>
  </si>
  <si>
    <t>ประเพณีท้องถิ่น</t>
  </si>
  <si>
    <t>4) โครงการงานผ้าไหมและของดีปักธงชัย</t>
  </si>
  <si>
    <t>1) โครงการฝึกอบรมอาสาสมัครป้องกันไฟป่า</t>
  </si>
  <si>
    <t>รวมทั้งสิ้น</t>
  </si>
  <si>
    <t>ดำเนินการ
เสร็จแล้ว
(โครงการ)</t>
  </si>
  <si>
    <t>อยู่ระหว่าง
ดำเนินการ
(โครงการ)</t>
  </si>
  <si>
    <t>ไม่ได้
ดำเนินการ
(โครงการ)</t>
  </si>
  <si>
    <t xml:space="preserve">2. จำนวนโครงการและงบประมาณที่สอดคล้องกับยุทธศาสตร์การพัฒนาจังหวัดนครราชสีมา   </t>
  </si>
  <si>
    <t>5) โครงการป้องกันและแก้ไขปัญหาภัยแล้งในพื้นที่ตำบลตะขบ</t>
  </si>
  <si>
    <t>3) โครงการป้องกันและลดอุบัติเหตุทางถนนช่วงเทศกาลปีใหม่</t>
  </si>
  <si>
    <t>หมายเหตุ</t>
  </si>
  <si>
    <t>1) เบี้ยยังชีพผู้สูงอายุ</t>
  </si>
  <si>
    <t>2) เบี้ยยังชีพคนพิการ</t>
  </si>
  <si>
    <t xml:space="preserve">3) เบี้ยยังชีพผู้ป่วยเอดส์  </t>
  </si>
  <si>
    <t>พระเจ้าอยู่หัว</t>
  </si>
  <si>
    <t>1) โครงการจัดพิธีเฉลิมพระชนมพรรษาพระบาทสมเด็จ</t>
  </si>
  <si>
    <t>4) โครงการติดตั้งระบบอินเตอร์เน็ตภายในตำบลตะขบ</t>
  </si>
  <si>
    <t>ผู้พิการ  และผู้ด้อยโอกาส</t>
  </si>
  <si>
    <t>ข่าวสารของราชการให้แก่บุคลากรขององค์การบริหาร</t>
  </si>
  <si>
    <t>ส่วนตำบลตะขบ</t>
  </si>
  <si>
    <t>ส่วนตำบล ลูกจ้างประจำ และพนักงานจ้างขององค์การบริหาร</t>
  </si>
  <si>
    <t xml:space="preserve">Organization Development : OD </t>
  </si>
  <si>
    <t>ขององค์กการบริหารส่วนตำบลตะขบ</t>
  </si>
  <si>
    <t xml:space="preserve">ผู้บริหาร สมาชิก สภาองค์การบริหารส่วนตำบลตะขบ </t>
  </si>
  <si>
    <t xml:space="preserve">พนักงานส่วนตำบล  พนักงานส่วนตำบล ลูกจ้างประจำ </t>
  </si>
  <si>
    <t>และพนักงานจ้าง ขององค์การบริหารส่วนตำบลตะขบ</t>
  </si>
  <si>
    <t>1) โครงการอุดหนุนคณะกรรมการหมู่บ้าน</t>
  </si>
  <si>
    <t xml:space="preserve">เพื่อจัดทำโครงการตามพระราชดำริด้านสาธารณสุข </t>
  </si>
  <si>
    <t>ของหน้าดิน</t>
  </si>
  <si>
    <t>สมเด็จพระเทพรัตนราชสุดาฯ สยามบรมราชกุมารี (อพ.สธ.)</t>
  </si>
  <si>
    <t>2) โครงการส่งเสริมการปลูกหญ้าแฝกเพื่อลดการพังทลาย</t>
  </si>
  <si>
    <t>5) โครงการสืบสานประเพณีวันสงกรานต์และวันผู้สูงอายุ</t>
  </si>
  <si>
    <t>4) โครงการฝึกทบทวนอาสาสมัครป้องกันภัยฝ่ายพลเรือน (อปพร.)</t>
  </si>
  <si>
    <t>6) โครงการฝึกอบรมอาสาสมัครป้องกันภัยฝ่ายพลเรือน (อปพร.)</t>
  </si>
  <si>
    <t>จำนวน
โครงการ</t>
  </si>
  <si>
    <t>1. ยุทธศาสตร์
การสานต่อแนวทาง
พระราชดำริ</t>
  </si>
  <si>
    <t>2. ยุทธศาสตร์
ด้านการพัฒนาการศึกษา</t>
  </si>
  <si>
    <t>3. ยุทธศาสตร์
ด้านการพัฒนา
การเกษตร</t>
  </si>
  <si>
    <t>4. ยุทธศาสตร์
ด้านการพัฒนา
สังคม</t>
  </si>
  <si>
    <t>5. ยุทธศาสตร์
ด้านการพัฒนาสาธารณสุข</t>
  </si>
  <si>
    <t>6. ยุทธศาสตร์
ด้านการพัฒนาโครงสร้างพื้นฐาน</t>
  </si>
  <si>
    <t>7. ยุทธศาสตร์
ด้านการพัฒนา
การท่องเที่ยว  
ศาสนา-วัฒนธรรมประเพณี  และกีฬา</t>
  </si>
  <si>
    <t>8. ยุทธศาสตร์
ด้านการบริหารจัดการบ้านเมืองที่ดี</t>
  </si>
  <si>
    <t>9. ยุทธศาสตร์
ด้านรักษาความปลอดภัยในชีวิต
และทรัพย์สิน</t>
  </si>
  <si>
    <t>10. ยุทธศาสตร์ด้านการอนุรักษ์ทรัพยากร
ธรรมชาติ  
และสิ่งแวดล้อม</t>
  </si>
  <si>
    <t>๑. ยุทธศาสตร์การบริหารจัดการน้ำเพื่อการพัฒนาจังหวัด</t>
  </si>
  <si>
    <t xml:space="preserve">  - ยุทธศาสตร์ที่ 1 
การสานต่อแนวทางพระราชดำริ</t>
  </si>
  <si>
    <t xml:space="preserve">  - ยุทธศาสตร์ที่ 3  
ด้านการพัฒนาการเกษตร</t>
  </si>
  <si>
    <t xml:space="preserve">  - ยุทธศาสตร์ที่ 7 
ด้านการพัฒนาการท่องเที่ยว
ศาสนา-วัฒนธรรมประเพณีและกีฬา </t>
  </si>
  <si>
    <t xml:space="preserve">  - ยุทธศาสตร์ที่ 10 
ด้านการอนุรักษ์ทรัพยากรธรรมชาติ
และสิ่งแวดล้อม</t>
  </si>
  <si>
    <t xml:space="preserve">  - ยุทธศาสตร์ที่ 2 
ด้านการพัฒนาการศึกษา</t>
  </si>
  <si>
    <t xml:space="preserve">  - ยุทธศาสตร์ที่ 4 
ด้านการพัฒนาสังคม</t>
  </si>
  <si>
    <t xml:space="preserve">  - ยุทธศาสตร์ที่ 5 
ด้านการพัฒนาสาธารณสุข</t>
  </si>
  <si>
    <t xml:space="preserve">  -ยุทธศาสตร์ที่ 6 
ด้านการพัฒนาโครงสร้างพื้นฐาน </t>
  </si>
  <si>
    <t xml:space="preserve">  - ยุทธศาสตร์ที่ 9
ด้านรักษาความปลอดภัยในชีวิต
และทรัพย์สิน</t>
  </si>
  <si>
    <t>7. ยุทธศาสตร์ในการบริหารจัดการอย่างมีคุณภาพและประสิทธิภาพ</t>
  </si>
  <si>
    <t xml:space="preserve">  - ยุทธศาสตร์ที่ 8  
ด้านการบริหารจัดการบ้านเมืองที่ดี</t>
  </si>
  <si>
    <t>และสิ่งแวดล้อม</t>
  </si>
  <si>
    <t>สายจาก  บ้านนายหนาย  บุตรดี</t>
  </si>
  <si>
    <t>1) โครงการอนุรักษ์พันธุกรรมพืชอันเนื่องมาจากพระราชดำริ</t>
  </si>
  <si>
    <t>6) โครงการแข่งขันกีฬาต้านยาเสพติด  อบต.ตะขบคัพ</t>
  </si>
  <si>
    <t>7) อุดหนุนโครงการจัดงานรัฐพิธีของอำเภอปักธงชัย</t>
  </si>
  <si>
    <t>8) โครงการพระราชพิธี</t>
  </si>
  <si>
    <t>1) โครงการปล่อยพันธุ์ปลาในแหล่งชุมชน</t>
  </si>
  <si>
    <t>การจัดหาครุภัณฑ์</t>
  </si>
  <si>
    <t>1. ครุภัณฑ์สำนักงาน</t>
  </si>
  <si>
    <t>7) โครงการฝึกอบรมซักซ้อมแผนป้องกันและบรรเทาสาธารณภัย</t>
  </si>
  <si>
    <t>โครงการตามข้อบัญญัติงบประมาณรายจ่ายประจำปี
และเพิ่มเติม</t>
  </si>
  <si>
    <t>10. ยุทธศาสตร์ด้านการอนุรักษ์ทรัพยากรธรรมชาติ
และสิ่งแวดล้อม</t>
  </si>
  <si>
    <t>9. ยุทธศาสตร์ด้านรักษาความปลอดภัยในชีวิต
และทรัพย์สิน</t>
  </si>
  <si>
    <t>5) โครงการประชาคมระดับตำบล</t>
  </si>
  <si>
    <t xml:space="preserve">2) โครงการรณรงค์คัดแยกขยะก่อนทิ้ง </t>
  </si>
  <si>
    <t>3) โครงการส่งเสริมการอนุรักษ์ทรัพยากรธรรมชาติ</t>
  </si>
  <si>
    <t xml:space="preserve">3.1 ผลการดำเนินงานตามแผนพัฒนาท้องถิ่น  (พ.ศ.2561-2565)   โครงการจ่ายจากข้อบัญญัติงบประมาณรายจ่ายประจำปีและงบประมาณรายจ่ายเพิ่มเติม    </t>
  </si>
  <si>
    <t xml:space="preserve">3.2 ผลการดำเนินงานตามแผนพัฒนาท้องถิ่น   (พ.ศ.2561-2565)   ครุภัณฑ์จ่ายจากข้อบัญญัติงบประมาณรายจ่ายประจำปีและงบประมาณรายจ่ายเพิ่มเติม    </t>
  </si>
  <si>
    <t>3) โครงการปัจฉิมนิเทศและมอบประกาศนียบัตร</t>
  </si>
  <si>
    <t>5) โครงการ 1 อปท. 1 ถนนท้องถิ่น  ใส่ใจสิ่งแวดล้อม</t>
  </si>
  <si>
    <t>9) โครงการแข่งขันกีฬาประชาชนท้องถิ่นสัมพันธ์อำเภอปักธงชัย</t>
  </si>
  <si>
    <t>พร้อมไหล่ทางหินคลุกข้างละ 0.30 เมตร</t>
  </si>
  <si>
    <t xml:space="preserve">7) โครงการปรับปรุงและซ่อมแซมที่อยู่อาศัยผู้สูงอายุ  </t>
  </si>
  <si>
    <t>8) โครงการส่งเสริมและพัฒนาการประกอบอาชีพ</t>
  </si>
  <si>
    <t>9) โครงการส่งเสริมและสนับสนุนการจัดทำแผนชุมชน</t>
  </si>
  <si>
    <t>10) โครงการรณรงค์ต่อต้านยาเสพติด</t>
  </si>
  <si>
    <t>11) โครงการส่งเสริมพัฒนาศักยภาพเด็กและเยาวชน</t>
  </si>
  <si>
    <t>12) โครงการชุมชนอุ่นใจได้ลูกหลานกลับคืนปฏิบัติการปิดล้อม</t>
  </si>
  <si>
    <t>X-ray เชิงรุก 90 วัน</t>
  </si>
  <si>
    <t>8) โครงการช่วยเหลือผู้ประสบภัยพิบัติกรณีฉุกเฉินในพื้นที่</t>
  </si>
  <si>
    <t>ตำบลตะขบ</t>
  </si>
  <si>
    <t>9) โครงการฝึกอบรมชุดปฏิบัติการจิตอาสาภัยพิบัติประจำ</t>
  </si>
  <si>
    <t>องค์กรปกครองส่วนท้องถิ่น</t>
  </si>
  <si>
    <t>2. ครุภัณฑ์คอมพิวเตอร์</t>
  </si>
  <si>
    <t>โครงการจ่ายขาด
เงินสะสม</t>
  </si>
  <si>
    <t xml:space="preserve">     จำนวน 1 เครื่อง  (สำนักปลัด)</t>
  </si>
  <si>
    <t>ปีที่ 1 (พ.ศ.2561)</t>
  </si>
  <si>
    <t>ปีที่ 2 (พ.ศ.2562)</t>
  </si>
  <si>
    <t>ปีที่ 3 (พ.ศ.2563)</t>
  </si>
  <si>
    <t>ปีที่ 4 (พ.ศ.2564)</t>
  </si>
  <si>
    <t>ปีที่ 5 (พ.ศ.2565)</t>
  </si>
  <si>
    <t>โอนตั้งจ่ายรายการใหม่</t>
  </si>
  <si>
    <t>โครงการจ่ายขาด
เงินสะสม (10%)</t>
  </si>
  <si>
    <t>โอนลด 20,000</t>
  </si>
  <si>
    <t>4) โครงการจ้างนักเรียน  นักศึกษาให้ทำงานระหว่างปิดภาคเรียน</t>
  </si>
  <si>
    <t>1.3 เก้าอี้ทำงาน   จำนวน 1 ตัว   (สำนักปลัด)</t>
  </si>
  <si>
    <t>4) โครงการสัตว์ปลอดโรค คนปลอดภัยจากโรคพิษสุนัขบ้า</t>
  </si>
  <si>
    <t>ตามพระปณิธานศาสตราจารย์ ดร.สมเด็จเจ้าฟ้าฯ</t>
  </si>
  <si>
    <t>กรมพระศรีสวางควัฒน  วรขัตติยราชนารี</t>
  </si>
  <si>
    <t>1. จำนวนโครงการและงบประมาณตามแผนพัฒนาท้องถิ่น (พ.ศ.2561-2565)    ประจำปีงบประมาณ พ.ศ.2565</t>
  </si>
  <si>
    <t>13) สนับสนุนกองทุนสวัสดิการชุมชนตำบลตะขบ</t>
  </si>
  <si>
    <t>โอนเพิ่ม 500,000
โอนลด  100,000</t>
  </si>
  <si>
    <t>1.4 พัดลมติดผนัง ขนาด 16 นิ้ว   จำนวน 7 ตัว   (สำนักปลัด)</t>
  </si>
  <si>
    <t>1.1 เก้าอี้คณะผู้บริหาร  จำนวน 3 ตัว   (สำนักปลัด)</t>
  </si>
  <si>
    <t>1.2 โต๊ะทำงาน  จำนวน 1  ตัว   (สำนักปลัด)</t>
  </si>
  <si>
    <t xml:space="preserve">2.1 คอมพิวเตอร์โน้ตบุ๊ก  สำหรับประมวลผลงาน </t>
  </si>
  <si>
    <t>7) โครงการจัดทำแผนที่ภาษีและทะเบียนทรัพย์สิน</t>
  </si>
  <si>
    <t xml:space="preserve">      จำนวน 1 เครื่อง  (สำนักปลัด)</t>
  </si>
  <si>
    <t>2) โครงการป้องกันและลดอุบัติเหตุทางถนนช่วงเทศกาลสงกรานต์</t>
  </si>
  <si>
    <t>5) โครงการสนับสนุนค่าใช้จ่ายการบริหารสถานศึกษา</t>
  </si>
  <si>
    <t>6) อุดหนุนโครงการสนับสนุนค่าใช้จ่ายการบริหารสถานศึกษา</t>
  </si>
  <si>
    <t>(อาหารกลางวัน) โรงเรียนสังกัดสำนักงานเขตพื้นที่การศึกษา(สพฐ)</t>
  </si>
  <si>
    <t>6) โครงการควบคุมและป้องกันโรคไข้เลือดออก</t>
  </si>
  <si>
    <t>โอนเพิ่ม 180,000</t>
  </si>
  <si>
    <t xml:space="preserve">     จำนวน 1 เครื่อง (กองช่าง)        </t>
  </si>
  <si>
    <t>6) โครงการพัฒนาศักยภาพและคุณภาพชีวิตของเด็ก</t>
  </si>
  <si>
    <t>เยาวชน สตรี ผู้สูงอายุ ผู้พิการ  ผู้ด้อยโอกาส</t>
  </si>
  <si>
    <t xml:space="preserve">1)  บ้านยางกระทุง   หมู่ที่ 2  </t>
  </si>
  <si>
    <t xml:space="preserve">กว้างเฉลี่ย 4.50 เมตร  ยาว 168 เมตร  หนา 0.15 เมตร  </t>
  </si>
  <si>
    <t>หรือมีพื้นที่ไม่น้อยกว่า 756 ตารางเมตร</t>
  </si>
  <si>
    <t>ถึง  สนามกีฬา อบต.ตะขบ</t>
  </si>
  <si>
    <t>สายจาก  บ้านนายเพชร  พะนะจะโปะ</t>
  </si>
  <si>
    <t>โครงการก่อสร้างถนนลาดยางผิวจราจรแบบแอสฟัลท์ติกคอนกรีต</t>
  </si>
  <si>
    <t xml:space="preserve">กว้างเฉลี่ย 6 เมตร  ยาว 153 เมตร  หนา 0.05 เมตร  </t>
  </si>
  <si>
    <t>หรือมีพื้นที่ไม่น้อยกว่า 1,224 ตารางเมตร</t>
  </si>
  <si>
    <t>พร้อมไหล่ทางข้างละ 1 เมตร</t>
  </si>
  <si>
    <t>หรือมีพื้นที่ไม่น้อยกว่า  776 ตารางเมตร</t>
  </si>
  <si>
    <t>สายจาก  ศาลาประชาคมหมู่บ้าน</t>
  </si>
  <si>
    <t>ถึง   คุ้มหนองผักบุ้ง</t>
  </si>
  <si>
    <t>สายจาก  ทางหลวงชนบท  บะใหญ่-บุตาสง</t>
  </si>
  <si>
    <t>ถึง    โรงเรียนบุตาสง ตำบลมะเกลือเก่า อำเภอสูงเนิน</t>
  </si>
  <si>
    <t xml:space="preserve">กว้างเฉลี่ย 6 เมตร  ยาว 128 เมตร  หนา 0.15 เมตร  </t>
  </si>
  <si>
    <t xml:space="preserve">กว้างเฉลี่ย 4 เมตร  ยาว 194 เมตร  หนา 0.15 เมตร  </t>
  </si>
  <si>
    <t>หรือมีพื้นที่ไม่น้อยกว่า  768 ตารางเมตร</t>
  </si>
  <si>
    <t>ถึง    ฝายน้ำล้น</t>
  </si>
  <si>
    <t>สายจาก   บ้านนางแต๋ว   แบกกระโทก</t>
  </si>
  <si>
    <t>ถึง     บ้านนายชวน    มิ่งพิมาย</t>
  </si>
  <si>
    <t xml:space="preserve">กว้างเฉลี่ย 6 เมตร  ยาว 129 เมตร  หนา 0.15 เมตร  </t>
  </si>
  <si>
    <t>หรือมีพื้นที่ไม่น้อยกว่า  774 ตารางเมตร</t>
  </si>
  <si>
    <t>สายจาก   บ้านนายสุรสิทธิ์   ตากกระโทก</t>
  </si>
  <si>
    <t>ถึง     โรงเรียนบ้านโคกสำราญ</t>
  </si>
  <si>
    <t>โครงการขุดลอกคลองหนองปล้อง</t>
  </si>
  <si>
    <t xml:space="preserve">กว้างเดิมเฉลี่ย 16 เมตร  ยาว 690 เมตร  ลึกเฉลี่ย 2.6 เมตร  </t>
  </si>
  <si>
    <t>ทำการขุดลอกคลองแล้วเสร็จ</t>
  </si>
  <si>
    <t xml:space="preserve">กว้างเฉลี่ย 16 เมตร  ยาว 690 เมตร  ลึกเฉลี่ย 4 เมตร  </t>
  </si>
  <si>
    <t>หรือมีปริมาณดินขุดไม่น้อยกว่า 5,892.60  ลบ.ม.</t>
  </si>
  <si>
    <t>1)  บ้านหนองปล้อง   หมู่ที่ 11</t>
  </si>
  <si>
    <t>สายจาก  วัดบ้านหนองปล้อง</t>
  </si>
  <si>
    <t>ถึง     เขตติดต่อบ้านคลองน้ำขาว หมู่ที่ 5</t>
  </si>
  <si>
    <t xml:space="preserve">กว้างเฉลี่ย 5 เมตร  ยาว 148 เมตร หนา 0.15 เมตร  </t>
  </si>
  <si>
    <t>หรือมีพื้นที่ไม่น้อยกว่า 740 ตารางเมตร</t>
  </si>
  <si>
    <t>เริ่มจาก   บ้านนางไสว  สิงห์โตทอง</t>
  </si>
  <si>
    <t>ถึง     บ้านนางธนพร  ดีลาศวัฒนกุล</t>
  </si>
  <si>
    <t xml:space="preserve">กว้างเฉลี่ย 5 เมตร  ยาว 153 มตร หนา 0.15 เมตร  </t>
  </si>
  <si>
    <t>หรือมีพื้นที่ไม่น้อยกว่า 765 ตารางเมตร</t>
  </si>
  <si>
    <t>สายจาก  บ้านนายเลื่อน  พลอยสระน้อย</t>
  </si>
  <si>
    <t>ถึง   ที่นานายประเสริฐ  ชื่นสระน้อย</t>
  </si>
  <si>
    <t xml:space="preserve">กว้างเฉลี่ย 3 เมตร  ยาว 256 มตร หนา 0.15 เมตร  </t>
  </si>
  <si>
    <t>หรือมีพื้นที่ไม่น้อยกว่า 768 ตารางเมตร</t>
  </si>
  <si>
    <t>สายจาก  ทางเข้าบ้านบ้านป่ากล้วย</t>
  </si>
  <si>
    <t>ถึง   เขตติดต่อตำบลบ่อปลาทอง</t>
  </si>
  <si>
    <t>2)  บ้านหนองไทรงาม   หมู่ที่ 18</t>
  </si>
  <si>
    <t xml:space="preserve">กว้างเดิมเฉลี่ย 20 เมตร  ยาว 245 เมตร  ลึกเฉลี่ย 1.5 เมตร  </t>
  </si>
  <si>
    <t xml:space="preserve">กว้างเฉลี่ย 20 เมตร  ยาว 245 เมตร  ลึกเฉลี่ย 4.5 เมตร  </t>
  </si>
  <si>
    <t>หรือมีปริมาณดินขุดไม่น้อยกว่า 6,615 ลบ.ม.</t>
  </si>
  <si>
    <t xml:space="preserve">กว้างเฉลี่ย 4 เมตร  ยาว 199 มตร หนา 0.15 เมตร  </t>
  </si>
  <si>
    <t>หรือมีพื้นที่ไม่น้อยกว่า 796 ตารางเมตร</t>
  </si>
  <si>
    <t>สายจาก  วัดบ้านเขาพญาปราบ</t>
  </si>
  <si>
    <t>ถึง   เขตติดต่อจิมป์ทอมสันฟาร์ม</t>
  </si>
  <si>
    <t>7) โครงการคัดกรองและผ่าตัดตาต้อกระจกในผู้สูงอายุ</t>
  </si>
  <si>
    <t>8) เงินสมทบกองทุนหลักประกันสุขภาพท้องถิ่น</t>
  </si>
  <si>
    <t xml:space="preserve">2)  บ้านกุดคล้า   หมู่ที่ 3 </t>
  </si>
  <si>
    <t>3)  บ้านน้อย  หมู่ที่ 6</t>
  </si>
  <si>
    <t>4)  บ้านหนองไผ่   หมู่ที่ 7</t>
  </si>
  <si>
    <t>5)  บ้านคลองสาริกา   หมู่ที่ 8</t>
  </si>
  <si>
    <t>6)  บ้านโคกสำราญ  หมู่ที่ 10</t>
  </si>
  <si>
    <t>7)  บ้านหนองปล้อง   หมู่ที่ 11</t>
  </si>
  <si>
    <t>8)  บ้านตะเคียนคู่   หมู่ที่ 13</t>
  </si>
  <si>
    <t>9)  บ้านโคกตะกุด   หมู่ที่ 14</t>
  </si>
  <si>
    <t>10)  บ้านเขาพญาปราบ   หมู่ที่ 15</t>
  </si>
  <si>
    <t>11)  บ้านชุมชนพัฒนา   หมู่ที่ 19</t>
  </si>
  <si>
    <t>12) โครงการปรับปรุงภูมิทัศน์ศูนย์พัฒนาเด็กเล็กบ้านคลองสาริกา</t>
  </si>
  <si>
    <t>13) โครงการปรับปรุงภูมิทัศน์ศูนย์พัฒนาเด็กเล็กบ้านโคกสำราญ</t>
  </si>
  <si>
    <t>14) อุดหนุนการไฟฟ้า อ.ปักธงชัย/อ.วังน้ำเขียวและ</t>
  </si>
  <si>
    <t>15) อุดหนุนประปาหมู่บ้านภายในตำบลตะขบ</t>
  </si>
  <si>
    <t xml:space="preserve">1) โครงการฝึกอบรมและทัศนศึกษาดูงานเพื่อพัฒนาศักยภาพ </t>
  </si>
  <si>
    <t>2) โครงการฝึกอบรมคุณธรรม จริยธรรม ผู้บริหาร พนักงาน</t>
  </si>
  <si>
    <t>3) โครงการฝึกอบรมความรู้เกี่ยวกับกฎหมายว่าด้วยข้อมูล</t>
  </si>
  <si>
    <t>4) โครงการปกป้องสถาบันสำคัญของชาติ</t>
  </si>
  <si>
    <t>5) ค่าใช้จ่ายในการเลือกตั้งท้องถิ่น</t>
  </si>
  <si>
    <t xml:space="preserve">6) โครงการฝึกอบรมเชิงปฏิบัติการการพัฒนาองค์กร </t>
  </si>
  <si>
    <t>10) อุดหนุนศูนย์ช่วยเหลือประชาชนระดับอำเภอ</t>
  </si>
  <si>
    <t>ทั้งหมด 73  โครงการ</t>
  </si>
  <si>
    <t>1.5 เครื่องปรับอากาศ แบบตั้งพื้นหรือแบบแขวน  ขนาด 18,000 บีทียู
   จำนวน 2  เครื่อง  (สำนักปลัด)</t>
  </si>
  <si>
    <t>1.6 เครื่องปรับอากาศ แบบตั้งพื้นหรือแบบแขวน  ขนาด 13,000 บีทียู
   จำนวน 1  เครื่อง   (กองช่าง)</t>
  </si>
  <si>
    <t>1.7 เก้าอี้สำนักงาน จำนวน 1 ตัว  (กองช่าง)</t>
  </si>
  <si>
    <t>1.8 ตู้เหล็ก แบบ 2 บาน จำนวน 1 ตู้  (กองช่าง)</t>
  </si>
  <si>
    <t>1.9 โต๊ะคอมพิวเตอร์ จำนวน 1 ตัว  (กองช่าง)</t>
  </si>
  <si>
    <t>โอนลด 50,000</t>
  </si>
  <si>
    <t>โอนเพิ่ม 494,000</t>
  </si>
  <si>
    <t>โอนลด 30,000</t>
  </si>
  <si>
    <t>โอนลด 10,000</t>
  </si>
  <si>
    <t>ประจำปีงบประมาณ  พ.ศ.2565     ไตรมาสที่ 1-3   (ช่วงระยเวลาเดือนตุลาคม 2564 - มิถนายน  2565)</t>
  </si>
  <si>
    <t>ประจำปีงบประมาณ  พ.ศ.2565  ไตรมาสที่ 1-3  (ช่วงระยเวลาเดือนตุลาคม 2564 - มิถุนายน 2565)</t>
  </si>
  <si>
    <t xml:space="preserve">      จำนวน 2 เครื่อง  (สำนักปลัด)</t>
  </si>
  <si>
    <t>2.2 เครื่องคอมพิวเตอร์ สำหรับงานประมวลผล  แบบที่ 1</t>
  </si>
  <si>
    <t xml:space="preserve">     จำนวน 2 เครื่อง (สำนักปลัด)        </t>
  </si>
  <si>
    <t>3. ครุภัณฑ์งานบ้านงานครัว</t>
  </si>
  <si>
    <t>3.1 ตู้เย็น  ขนาด 7  คิวบิกฟุต  จำนวน 1 ตู้  (สำนักปลัด)</t>
  </si>
  <si>
    <t>1.10 ตู้เหล็ก แบบ 2  บาน  จำนวน 1 ตู้  (กองช่าง)</t>
  </si>
  <si>
    <t>4. ครุภัณฑ์การเกษตร</t>
  </si>
  <si>
    <t>4.1 เครื่องปั๊มน้ำบาดาล ขนาด 2 นิ้ว 2 แรงม้า จำนวน 3 ตู้  (กองช่าง)</t>
  </si>
  <si>
    <t>4.2 ตู้คอลโทรล  ควบคุมมอเตอร์ปั๊มน้ำ  ขนาด 2 แรงม้า  จำนวน 3 ตัว (กองช่าง)</t>
  </si>
  <si>
    <t>1.11 ตู้บานเลื่อนกระจก ขนาด 4 ฟุต   จำนวน 1 ตู้  (กองช่าง)</t>
  </si>
  <si>
    <t>1.12 โต๊ะทำงานเหล็ก  จำนวน 1 ตัว  (กองช่าง)</t>
  </si>
  <si>
    <t>1.13 เครื่องดูดฝุ่น  ขนาด 15 ลิตร จำนวน 1 เครื่อง  (กองช่าง)</t>
  </si>
  <si>
    <t>1.14 เก้าอี้พักคอย แบบ 3 ที่นั่ง จำนวน 2 ชุด  (กองสาธาฯ)</t>
  </si>
  <si>
    <t>2.3 เครื่องคอมพิวเตอร์ สำหรับงานประมวลผล  แบบที่ 2</t>
  </si>
  <si>
    <t>2.4 เครื่องพิมพ์เลเซอร์ หรือ LED ขาวดำ ชนิด Network แบบที่ 1</t>
  </si>
  <si>
    <t>2.5 เครื่องพิมพ์เลเซอร์ หรือ LED ขาวดำ ชนิด Network แบบที่ 1</t>
  </si>
  <si>
    <t>2.6 เครื่องพิมพ์เลเซอร์ หรือ LED ขาวดำ  จำนวน 1 เครื่อง (กองคลัง)</t>
  </si>
  <si>
    <t>2.7 เครื่องสำรองไฟฟ้า  ขนาด 800  VA จำนวน 2 เครื่อง (สำนักปลัด)</t>
  </si>
  <si>
    <t>ทั้งหมด 24</t>
  </si>
  <si>
    <t>โอนลด 6,000</t>
  </si>
  <si>
    <t>โอนเพิ่ม 30,000</t>
  </si>
  <si>
    <t>โอนลด 12,360</t>
  </si>
  <si>
    <t>โอนลด 30,000
โอนเพิ่ม 20,000</t>
  </si>
  <si>
    <t>โอนเพิ่ม 5,000</t>
  </si>
  <si>
    <t>โอนลด  58,360</t>
  </si>
  <si>
    <t>4. สรุปผลการดำเนินการตามแผนพัฒนาท้องถิ่น (พ.ศ.2561-2565)   ประจำปีงบประมาณ  พ.ศ.2565  ไตรมาสที่ 1-3 (ช่วงระยเวลาเดือนตุลาคม  2564 - มิถุนายน 2565)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</si>
</sst>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_-;\-* #,##0_-;_-* &quot;-&quot;??_-;_-@_-"/>
    <numFmt numFmtId="191" formatCode="_(* #,##0.0_);_(* \(#,##0.0\);_(* &quot;-&quot;??_);_(@_)"/>
    <numFmt numFmtId="192" formatCode="_-* #,##0.0_-;\-* #,##0.0_-;_-* &quot;-&quot;??_-;_-@_-"/>
    <numFmt numFmtId="193" formatCode="#,##0.0"/>
    <numFmt numFmtId="194" formatCode="0.0"/>
    <numFmt numFmtId="195" formatCode="t#,##0.0"/>
    <numFmt numFmtId="196" formatCode="_-* #,##0.000_-;\-* #,##0.000_-;_-* &quot;-&quot;??_-;_-@_-"/>
    <numFmt numFmtId="197" formatCode="_-* #,##0.0_-;\-* #,##0.0_-;_-* &quot;-&quot;?_-;_-@_-"/>
    <numFmt numFmtId="198" formatCode="&quot;฿&quot;#,##0.00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16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2"/>
    </font>
    <font>
      <b/>
      <sz val="10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b/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88" fontId="47" fillId="0" borderId="10" xfId="33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40" applyFont="1" applyFill="1" applyAlignment="1">
      <alignment vertical="center"/>
      <protection/>
    </xf>
    <xf numFmtId="187" fontId="46" fillId="0" borderId="0" xfId="33" applyFont="1" applyFill="1" applyAlignment="1">
      <alignment vertical="center"/>
    </xf>
    <xf numFmtId="0" fontId="50" fillId="0" borderId="0" xfId="40" applyFont="1" applyFill="1" applyAlignment="1">
      <alignment vertical="center"/>
      <protection/>
    </xf>
    <xf numFmtId="0" fontId="48" fillId="0" borderId="11" xfId="40" applyFont="1" applyFill="1" applyBorder="1" applyAlignment="1">
      <alignment vertical="center"/>
      <protection/>
    </xf>
    <xf numFmtId="0" fontId="48" fillId="0" borderId="0" xfId="40" applyFont="1" applyFill="1" applyBorder="1" applyAlignment="1">
      <alignment vertical="center"/>
      <protection/>
    </xf>
    <xf numFmtId="187" fontId="48" fillId="0" borderId="0" xfId="33" applyFont="1" applyFill="1" applyBorder="1" applyAlignment="1">
      <alignment vertical="center"/>
    </xf>
    <xf numFmtId="3" fontId="48" fillId="0" borderId="10" xfId="40" applyNumberFormat="1" applyFont="1" applyFill="1" applyBorder="1" applyAlignment="1">
      <alignment horizontal="center" vertical="center" wrapText="1" shrinkToFit="1"/>
      <protection/>
    </xf>
    <xf numFmtId="187" fontId="48" fillId="0" borderId="12" xfId="33" applyFont="1" applyFill="1" applyBorder="1" applyAlignment="1">
      <alignment horizontal="center" vertical="center" wrapText="1" shrinkToFit="1"/>
    </xf>
    <xf numFmtId="187" fontId="48" fillId="0" borderId="10" xfId="33" applyFont="1" applyFill="1" applyBorder="1" applyAlignment="1">
      <alignment horizontal="center" vertical="center" wrapText="1" shrinkToFit="1"/>
    </xf>
    <xf numFmtId="0" fontId="49" fillId="0" borderId="0" xfId="40" applyFont="1" applyFill="1" applyAlignment="1">
      <alignment vertical="center"/>
      <protection/>
    </xf>
    <xf numFmtId="0" fontId="48" fillId="0" borderId="0" xfId="40" applyFont="1" applyFill="1" applyAlignment="1">
      <alignment vertical="center"/>
      <protection/>
    </xf>
    <xf numFmtId="0" fontId="48" fillId="0" borderId="0" xfId="40" applyFont="1" applyFill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188" fontId="48" fillId="0" borderId="10" xfId="33" applyNumberFormat="1" applyFont="1" applyBorder="1" applyAlignment="1">
      <alignment vertical="center"/>
    </xf>
    <xf numFmtId="0" fontId="48" fillId="0" borderId="10" xfId="33" applyNumberFormat="1" applyFont="1" applyBorder="1" applyAlignment="1">
      <alignment horizontal="center" vertical="center"/>
    </xf>
    <xf numFmtId="2" fontId="46" fillId="0" borderId="0" xfId="40" applyNumberFormat="1" applyFont="1" applyFill="1" applyAlignment="1">
      <alignment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88" fontId="48" fillId="0" borderId="10" xfId="33" applyNumberFormat="1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9" fillId="0" borderId="0" xfId="0" applyNumberFormat="1" applyFont="1" applyAlignment="1">
      <alignment horizontal="center"/>
    </xf>
    <xf numFmtId="188" fontId="49" fillId="0" borderId="0" xfId="0" applyNumberFormat="1" applyFont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188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0" borderId="10" xfId="33" applyNumberFormat="1" applyFont="1" applyBorder="1" applyAlignment="1">
      <alignment horizontal="center"/>
    </xf>
    <xf numFmtId="188" fontId="51" fillId="0" borderId="10" xfId="33" applyNumberFormat="1" applyFont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33" applyNumberFormat="1" applyFont="1" applyBorder="1" applyAlignment="1">
      <alignment horizontal="center" vertical="top"/>
    </xf>
    <xf numFmtId="188" fontId="51" fillId="0" borderId="10" xfId="33" applyNumberFormat="1" applyFont="1" applyBorder="1" applyAlignment="1">
      <alignment vertical="top"/>
    </xf>
    <xf numFmtId="188" fontId="51" fillId="0" borderId="10" xfId="33" applyNumberFormat="1" applyFont="1" applyBorder="1" applyAlignment="1">
      <alignment/>
    </xf>
    <xf numFmtId="0" fontId="51" fillId="0" borderId="10" xfId="33" applyNumberFormat="1" applyFont="1" applyBorder="1" applyAlignment="1">
      <alignment horizontal="center" vertical="center"/>
    </xf>
    <xf numFmtId="188" fontId="51" fillId="0" borderId="10" xfId="33" applyNumberFormat="1" applyFont="1" applyBorder="1" applyAlignment="1">
      <alignment vertical="center"/>
    </xf>
    <xf numFmtId="0" fontId="47" fillId="0" borderId="10" xfId="33" applyNumberFormat="1" applyFont="1" applyBorder="1" applyAlignment="1">
      <alignment horizontal="center" vertical="center"/>
    </xf>
    <xf numFmtId="188" fontId="47" fillId="0" borderId="10" xfId="33" applyNumberFormat="1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top"/>
    </xf>
    <xf numFmtId="188" fontId="51" fillId="0" borderId="10" xfId="33" applyNumberFormat="1" applyFont="1" applyBorder="1" applyAlignment="1">
      <alignment horizontal="center" vertical="top"/>
    </xf>
    <xf numFmtId="0" fontId="51" fillId="0" borderId="10" xfId="0" applyNumberFormat="1" applyFont="1" applyFill="1" applyBorder="1" applyAlignment="1">
      <alignment horizontal="center" vertical="top"/>
    </xf>
    <xf numFmtId="188" fontId="51" fillId="0" borderId="10" xfId="33" applyNumberFormat="1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49" fillId="0" borderId="0" xfId="0" applyFont="1" applyFill="1" applyAlignment="1">
      <alignment vertical="top"/>
    </xf>
    <xf numFmtId="0" fontId="51" fillId="0" borderId="10" xfId="33" applyNumberFormat="1" applyFont="1" applyFill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top"/>
    </xf>
    <xf numFmtId="0" fontId="49" fillId="0" borderId="0" xfId="40" applyFont="1" applyFill="1" applyAlignment="1">
      <alignment vertical="top"/>
      <protection/>
    </xf>
    <xf numFmtId="0" fontId="48" fillId="0" borderId="13" xfId="40" applyFont="1" applyFill="1" applyBorder="1" applyAlignment="1">
      <alignment horizontal="center" vertical="center"/>
      <protection/>
    </xf>
    <xf numFmtId="0" fontId="48" fillId="0" borderId="13" xfId="35" applyNumberFormat="1" applyFont="1" applyFill="1" applyBorder="1" applyAlignment="1">
      <alignment horizontal="center" vertical="center"/>
    </xf>
    <xf numFmtId="187" fontId="48" fillId="0" borderId="13" xfId="33" applyFont="1" applyFill="1" applyBorder="1" applyAlignment="1">
      <alignment horizontal="center" vertical="center"/>
    </xf>
    <xf numFmtId="187" fontId="48" fillId="0" borderId="14" xfId="33" applyFont="1" applyFill="1" applyBorder="1" applyAlignment="1">
      <alignment horizontal="center" vertical="center"/>
    </xf>
    <xf numFmtId="0" fontId="48" fillId="0" borderId="15" xfId="40" applyFont="1" applyFill="1" applyBorder="1" applyAlignment="1">
      <alignment vertical="center"/>
      <protection/>
    </xf>
    <xf numFmtId="187" fontId="48" fillId="0" borderId="15" xfId="33" applyFont="1" applyFill="1" applyBorder="1" applyAlignment="1">
      <alignment vertical="center"/>
    </xf>
    <xf numFmtId="0" fontId="48" fillId="0" borderId="16" xfId="40" applyFont="1" applyFill="1" applyBorder="1" applyAlignment="1">
      <alignment vertical="center"/>
      <protection/>
    </xf>
    <xf numFmtId="187" fontId="48" fillId="0" borderId="16" xfId="33" applyFont="1" applyFill="1" applyBorder="1" applyAlignment="1">
      <alignment vertical="center"/>
    </xf>
    <xf numFmtId="0" fontId="48" fillId="0" borderId="17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vertical="center"/>
      <protection/>
    </xf>
    <xf numFmtId="187" fontId="3" fillId="0" borderId="0" xfId="33" applyFont="1" applyFill="1" applyBorder="1" applyAlignment="1">
      <alignment vertical="center"/>
    </xf>
    <xf numFmtId="0" fontId="4" fillId="0" borderId="0" xfId="40" applyFont="1" applyFill="1" applyAlignment="1">
      <alignment vertical="center"/>
      <protection/>
    </xf>
    <xf numFmtId="3" fontId="3" fillId="0" borderId="10" xfId="40" applyNumberFormat="1" applyFont="1" applyFill="1" applyBorder="1" applyAlignment="1">
      <alignment horizontal="center" vertical="center" wrapText="1" shrinkToFit="1"/>
      <protection/>
    </xf>
    <xf numFmtId="187" fontId="3" fillId="0" borderId="12" xfId="33" applyFont="1" applyFill="1" applyBorder="1" applyAlignment="1">
      <alignment horizontal="center" vertical="center" wrapText="1" shrinkToFit="1"/>
    </xf>
    <xf numFmtId="187" fontId="3" fillId="0" borderId="10" xfId="33" applyFont="1" applyFill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187" fontId="46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87" fontId="49" fillId="0" borderId="10" xfId="33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33" applyNumberFormat="1" applyFont="1" applyBorder="1" applyAlignment="1">
      <alignment horizontal="center" vertical="center"/>
    </xf>
    <xf numFmtId="0" fontId="49" fillId="0" borderId="18" xfId="0" applyFont="1" applyBorder="1" applyAlignment="1">
      <alignment vertical="top" wrapText="1"/>
    </xf>
    <xf numFmtId="187" fontId="49" fillId="0" borderId="18" xfId="33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187" fontId="48" fillId="0" borderId="13" xfId="33" applyFont="1" applyBorder="1" applyAlignment="1">
      <alignment horizontal="center" vertical="center"/>
    </xf>
    <xf numFmtId="187" fontId="49" fillId="0" borderId="13" xfId="33" applyFont="1" applyBorder="1" applyAlignment="1">
      <alignment horizontal="center" vertical="center"/>
    </xf>
    <xf numFmtId="0" fontId="48" fillId="0" borderId="13" xfId="33" applyNumberFormat="1" applyFont="1" applyBorder="1" applyAlignment="1">
      <alignment horizontal="center" vertical="center"/>
    </xf>
    <xf numFmtId="0" fontId="3" fillId="0" borderId="15" xfId="40" applyFont="1" applyFill="1" applyBorder="1" applyAlignment="1">
      <alignment vertical="center"/>
      <protection/>
    </xf>
    <xf numFmtId="187" fontId="3" fillId="0" borderId="15" xfId="33" applyFont="1" applyFill="1" applyBorder="1" applyAlignment="1">
      <alignment vertical="center"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3" fontId="48" fillId="0" borderId="19" xfId="40" applyNumberFormat="1" applyFont="1" applyFill="1" applyBorder="1" applyAlignment="1">
      <alignment vertical="center" wrapText="1"/>
      <protection/>
    </xf>
    <xf numFmtId="0" fontId="49" fillId="0" borderId="20" xfId="35" applyNumberFormat="1" applyFont="1" applyFill="1" applyBorder="1" applyAlignment="1">
      <alignment horizontal="center" vertical="center"/>
    </xf>
    <xf numFmtId="43" fontId="49" fillId="0" borderId="19" xfId="35" applyFont="1" applyFill="1" applyBorder="1" applyAlignment="1">
      <alignment vertical="center"/>
    </xf>
    <xf numFmtId="187" fontId="49" fillId="0" borderId="21" xfId="33" applyFont="1" applyFill="1" applyBorder="1" applyAlignment="1">
      <alignment horizontal="center" vertical="center" wrapText="1"/>
    </xf>
    <xf numFmtId="187" fontId="49" fillId="0" borderId="19" xfId="33" applyFont="1" applyFill="1" applyBorder="1" applyAlignment="1">
      <alignment horizontal="center" vertical="center" wrapText="1"/>
    </xf>
    <xf numFmtId="3" fontId="49" fillId="0" borderId="19" xfId="40" applyNumberFormat="1" applyFont="1" applyFill="1" applyBorder="1" applyAlignment="1">
      <alignment horizontal="center" vertical="center" wrapText="1"/>
      <protection/>
    </xf>
    <xf numFmtId="0" fontId="49" fillId="0" borderId="20" xfId="40" applyFont="1" applyFill="1" applyBorder="1" applyAlignment="1">
      <alignment vertical="center"/>
      <protection/>
    </xf>
    <xf numFmtId="3" fontId="48" fillId="0" borderId="22" xfId="40" applyNumberFormat="1" applyFont="1" applyFill="1" applyBorder="1" applyAlignment="1">
      <alignment vertical="center" wrapText="1"/>
      <protection/>
    </xf>
    <xf numFmtId="3" fontId="49" fillId="0" borderId="22" xfId="40" applyNumberFormat="1" applyFont="1" applyFill="1" applyBorder="1" applyAlignment="1">
      <alignment horizontal="center" vertical="center" wrapText="1"/>
      <protection/>
    </xf>
    <xf numFmtId="187" fontId="49" fillId="0" borderId="23" xfId="33" applyFont="1" applyFill="1" applyBorder="1" applyAlignment="1">
      <alignment horizontal="center" vertical="center" wrapText="1"/>
    </xf>
    <xf numFmtId="187" fontId="49" fillId="0" borderId="22" xfId="33" applyFont="1" applyFill="1" applyBorder="1" applyAlignment="1">
      <alignment horizontal="center" vertical="center" wrapText="1"/>
    </xf>
    <xf numFmtId="0" fontId="49" fillId="0" borderId="22" xfId="40" applyFont="1" applyFill="1" applyBorder="1" applyAlignment="1">
      <alignment vertical="center"/>
      <protection/>
    </xf>
    <xf numFmtId="3" fontId="49" fillId="0" borderId="10" xfId="40" applyNumberFormat="1" applyFont="1" applyFill="1" applyBorder="1" applyAlignment="1">
      <alignment vertical="center" wrapText="1"/>
      <protection/>
    </xf>
    <xf numFmtId="0" fontId="49" fillId="0" borderId="10" xfId="35" applyNumberFormat="1" applyFont="1" applyFill="1" applyBorder="1" applyAlignment="1">
      <alignment horizontal="center" vertical="center"/>
    </xf>
    <xf numFmtId="43" fontId="49" fillId="0" borderId="10" xfId="35" applyFont="1" applyFill="1" applyBorder="1" applyAlignment="1">
      <alignment vertical="center"/>
    </xf>
    <xf numFmtId="187" fontId="49" fillId="0" borderId="12" xfId="33" applyFont="1" applyFill="1" applyBorder="1" applyAlignment="1">
      <alignment horizontal="center" vertical="center"/>
    </xf>
    <xf numFmtId="187" fontId="49" fillId="0" borderId="10" xfId="33" applyFont="1" applyFill="1" applyBorder="1" applyAlignment="1">
      <alignment vertical="center"/>
    </xf>
    <xf numFmtId="0" fontId="49" fillId="0" borderId="10" xfId="40" applyFont="1" applyFill="1" applyBorder="1" applyAlignment="1">
      <alignment vertical="center"/>
      <protection/>
    </xf>
    <xf numFmtId="0" fontId="49" fillId="0" borderId="24" xfId="35" applyNumberFormat="1" applyFont="1" applyFill="1" applyBorder="1" applyAlignment="1">
      <alignment horizontal="center" vertical="center"/>
    </xf>
    <xf numFmtId="3" fontId="49" fillId="0" borderId="18" xfId="40" applyNumberFormat="1" applyFont="1" applyFill="1" applyBorder="1" applyAlignment="1">
      <alignment vertical="center" wrapText="1"/>
      <protection/>
    </xf>
    <xf numFmtId="43" fontId="49" fillId="0" borderId="18" xfId="35" applyFont="1" applyFill="1" applyBorder="1" applyAlignment="1">
      <alignment vertical="center"/>
    </xf>
    <xf numFmtId="0" fontId="49" fillId="0" borderId="18" xfId="35" applyNumberFormat="1" applyFont="1" applyFill="1" applyBorder="1" applyAlignment="1">
      <alignment horizontal="center" vertical="center"/>
    </xf>
    <xf numFmtId="187" fontId="49" fillId="0" borderId="25" xfId="33" applyFont="1" applyFill="1" applyBorder="1" applyAlignment="1">
      <alignment horizontal="center" vertical="center"/>
    </xf>
    <xf numFmtId="187" fontId="49" fillId="0" borderId="18" xfId="33" applyFont="1" applyFill="1" applyBorder="1" applyAlignment="1">
      <alignment vertical="center"/>
    </xf>
    <xf numFmtId="0" fontId="49" fillId="0" borderId="18" xfId="40" applyFont="1" applyFill="1" applyBorder="1" applyAlignment="1">
      <alignment vertical="center"/>
      <protection/>
    </xf>
    <xf numFmtId="3" fontId="48" fillId="0" borderId="13" xfId="40" applyNumberFormat="1" applyFont="1" applyFill="1" applyBorder="1" applyAlignment="1">
      <alignment horizontal="center" vertical="center" wrapText="1"/>
      <protection/>
    </xf>
    <xf numFmtId="43" fontId="48" fillId="0" borderId="13" xfId="35" applyNumberFormat="1" applyFont="1" applyFill="1" applyBorder="1" applyAlignment="1">
      <alignment horizontal="center" vertical="center"/>
    </xf>
    <xf numFmtId="43" fontId="48" fillId="0" borderId="13" xfId="35" applyFont="1" applyFill="1" applyBorder="1" applyAlignment="1">
      <alignment vertical="center"/>
    </xf>
    <xf numFmtId="0" fontId="48" fillId="0" borderId="13" xfId="40" applyFont="1" applyFill="1" applyBorder="1" applyAlignment="1">
      <alignment vertical="center"/>
      <protection/>
    </xf>
    <xf numFmtId="187" fontId="49" fillId="0" borderId="21" xfId="33" applyFont="1" applyFill="1" applyBorder="1" applyAlignment="1">
      <alignment vertical="center"/>
    </xf>
    <xf numFmtId="0" fontId="49" fillId="0" borderId="19" xfId="40" applyFont="1" applyFill="1" applyBorder="1" applyAlignment="1">
      <alignment vertical="center"/>
      <protection/>
    </xf>
    <xf numFmtId="3" fontId="49" fillId="0" borderId="19" xfId="40" applyNumberFormat="1" applyFont="1" applyFill="1" applyBorder="1" applyAlignment="1">
      <alignment vertical="center" wrapText="1"/>
      <protection/>
    </xf>
    <xf numFmtId="0" fontId="49" fillId="0" borderId="19" xfId="35" applyNumberFormat="1" applyFont="1" applyFill="1" applyBorder="1" applyAlignment="1">
      <alignment horizontal="center" vertical="center"/>
    </xf>
    <xf numFmtId="187" fontId="49" fillId="0" borderId="19" xfId="33" applyFont="1" applyFill="1" applyBorder="1" applyAlignment="1">
      <alignment vertical="center"/>
    </xf>
    <xf numFmtId="3" fontId="49" fillId="0" borderId="22" xfId="40" applyNumberFormat="1" applyFont="1" applyFill="1" applyBorder="1" applyAlignment="1">
      <alignment vertical="center" wrapText="1"/>
      <protection/>
    </xf>
    <xf numFmtId="43" fontId="49" fillId="0" borderId="22" xfId="35" applyFont="1" applyFill="1" applyBorder="1" applyAlignment="1">
      <alignment vertical="center"/>
    </xf>
    <xf numFmtId="187" fontId="49" fillId="0" borderId="23" xfId="33" applyFont="1" applyFill="1" applyBorder="1" applyAlignment="1">
      <alignment vertical="center"/>
    </xf>
    <xf numFmtId="187" fontId="49" fillId="0" borderId="22" xfId="33" applyFont="1" applyFill="1" applyBorder="1" applyAlignment="1">
      <alignment vertical="center"/>
    </xf>
    <xf numFmtId="43" fontId="49" fillId="0" borderId="19" xfId="35" applyFont="1" applyFill="1" applyBorder="1" applyAlignment="1">
      <alignment horizontal="center" vertical="center"/>
    </xf>
    <xf numFmtId="43" fontId="49" fillId="0" borderId="20" xfId="35" applyFont="1" applyFill="1" applyBorder="1" applyAlignment="1">
      <alignment vertical="center"/>
    </xf>
    <xf numFmtId="0" fontId="49" fillId="0" borderId="26" xfId="35" applyNumberFormat="1" applyFont="1" applyFill="1" applyBorder="1" applyAlignment="1">
      <alignment horizontal="center" vertical="center"/>
    </xf>
    <xf numFmtId="187" fontId="49" fillId="0" borderId="27" xfId="33" applyFont="1" applyFill="1" applyBorder="1" applyAlignment="1">
      <alignment vertical="center"/>
    </xf>
    <xf numFmtId="187" fontId="49" fillId="0" borderId="20" xfId="33" applyFont="1" applyFill="1" applyBorder="1" applyAlignment="1">
      <alignment vertical="center"/>
    </xf>
    <xf numFmtId="1" fontId="49" fillId="0" borderId="22" xfId="35" applyNumberFormat="1" applyFont="1" applyFill="1" applyBorder="1" applyAlignment="1">
      <alignment horizontal="center" vertical="center"/>
    </xf>
    <xf numFmtId="3" fontId="49" fillId="0" borderId="20" xfId="40" applyNumberFormat="1" applyFont="1" applyFill="1" applyBorder="1" applyAlignment="1">
      <alignment vertical="center" wrapText="1"/>
      <protection/>
    </xf>
    <xf numFmtId="43" fontId="49" fillId="0" borderId="10" xfId="35" applyFont="1" applyFill="1" applyBorder="1" applyAlignment="1">
      <alignment horizontal="center" vertical="center"/>
    </xf>
    <xf numFmtId="187" fontId="49" fillId="0" borderId="12" xfId="33" applyFont="1" applyFill="1" applyBorder="1" applyAlignment="1">
      <alignment vertical="center"/>
    </xf>
    <xf numFmtId="43" fontId="49" fillId="0" borderId="18" xfId="35" applyFont="1" applyFill="1" applyBorder="1" applyAlignment="1">
      <alignment horizontal="center" vertical="center"/>
    </xf>
    <xf numFmtId="187" fontId="49" fillId="0" borderId="25" xfId="33" applyFont="1" applyFill="1" applyBorder="1" applyAlignment="1">
      <alignment vertical="center"/>
    </xf>
    <xf numFmtId="0" fontId="48" fillId="0" borderId="28" xfId="35" applyNumberFormat="1" applyFont="1" applyFill="1" applyBorder="1" applyAlignment="1">
      <alignment horizontal="center" vertical="center"/>
    </xf>
    <xf numFmtId="187" fontId="48" fillId="0" borderId="13" xfId="33" applyFont="1" applyFill="1" applyBorder="1" applyAlignment="1">
      <alignment vertical="center"/>
    </xf>
    <xf numFmtId="3" fontId="48" fillId="0" borderId="22" xfId="40" applyNumberFormat="1" applyFont="1" applyFill="1" applyBorder="1" applyAlignment="1">
      <alignment horizontal="center" vertical="center" wrapText="1"/>
      <protection/>
    </xf>
    <xf numFmtId="43" fontId="49" fillId="0" borderId="13" xfId="35" applyFont="1" applyFill="1" applyBorder="1" applyAlignment="1">
      <alignment vertical="center"/>
    </xf>
    <xf numFmtId="0" fontId="49" fillId="0" borderId="15" xfId="40" applyFont="1" applyFill="1" applyBorder="1" applyAlignment="1">
      <alignment vertical="center"/>
      <protection/>
    </xf>
    <xf numFmtId="0" fontId="49" fillId="0" borderId="22" xfId="35" applyNumberFormat="1" applyFont="1" applyFill="1" applyBorder="1" applyAlignment="1">
      <alignment horizontal="center" vertical="center"/>
    </xf>
    <xf numFmtId="3" fontId="49" fillId="0" borderId="24" xfId="40" applyNumberFormat="1" applyFont="1" applyFill="1" applyBorder="1" applyAlignment="1">
      <alignment horizontal="center" vertical="center" wrapText="1"/>
      <protection/>
    </xf>
    <xf numFmtId="3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35" applyNumberFormat="1" applyFont="1" applyFill="1" applyBorder="1" applyAlignment="1">
      <alignment horizontal="center" vertical="center"/>
    </xf>
    <xf numFmtId="43" fontId="48" fillId="0" borderId="10" xfId="35" applyNumberFormat="1" applyFont="1" applyFill="1" applyBorder="1" applyAlignment="1">
      <alignment horizontal="center" vertical="center"/>
    </xf>
    <xf numFmtId="187" fontId="48" fillId="0" borderId="10" xfId="33" applyFont="1" applyFill="1" applyBorder="1" applyAlignment="1">
      <alignment vertical="center"/>
    </xf>
    <xf numFmtId="187" fontId="48" fillId="0" borderId="10" xfId="33" applyFont="1" applyFill="1" applyBorder="1" applyAlignment="1">
      <alignment horizontal="center" vertical="center"/>
    </xf>
    <xf numFmtId="0" fontId="48" fillId="0" borderId="10" xfId="40" applyFont="1" applyFill="1" applyBorder="1" applyAlignment="1">
      <alignment vertical="center"/>
      <protection/>
    </xf>
    <xf numFmtId="187" fontId="48" fillId="0" borderId="14" xfId="33" applyFont="1" applyFill="1" applyBorder="1" applyAlignment="1">
      <alignment horizontal="center" vertical="center" wrapText="1"/>
    </xf>
    <xf numFmtId="43" fontId="49" fillId="0" borderId="28" xfId="35" applyFont="1" applyFill="1" applyBorder="1" applyAlignment="1">
      <alignment vertical="center"/>
    </xf>
    <xf numFmtId="43" fontId="48" fillId="0" borderId="28" xfId="35" applyNumberFormat="1" applyFont="1" applyFill="1" applyBorder="1" applyAlignment="1">
      <alignment horizontal="center" vertical="center"/>
    </xf>
    <xf numFmtId="187" fontId="48" fillId="0" borderId="17" xfId="33" applyFont="1" applyFill="1" applyBorder="1" applyAlignment="1">
      <alignment horizontal="center" vertical="center" wrapText="1"/>
    </xf>
    <xf numFmtId="0" fontId="48" fillId="0" borderId="24" xfId="35" applyNumberFormat="1" applyFont="1" applyFill="1" applyBorder="1" applyAlignment="1">
      <alignment horizontal="center" vertical="center"/>
    </xf>
    <xf numFmtId="187" fontId="49" fillId="0" borderId="21" xfId="33" applyFont="1" applyFill="1" applyBorder="1" applyAlignment="1">
      <alignment vertical="center" wrapText="1"/>
    </xf>
    <xf numFmtId="187" fontId="49" fillId="0" borderId="19" xfId="33" applyFont="1" applyFill="1" applyBorder="1" applyAlignment="1">
      <alignment vertical="center" wrapText="1"/>
    </xf>
    <xf numFmtId="187" fontId="49" fillId="0" borderId="23" xfId="33" applyFont="1" applyFill="1" applyBorder="1" applyAlignment="1">
      <alignment vertical="center" wrapText="1"/>
    </xf>
    <xf numFmtId="187" fontId="49" fillId="0" borderId="22" xfId="33" applyFont="1" applyFill="1" applyBorder="1" applyAlignment="1">
      <alignment vertical="center" wrapText="1"/>
    </xf>
    <xf numFmtId="0" fontId="49" fillId="0" borderId="22" xfId="40" applyNumberFormat="1" applyFont="1" applyFill="1" applyBorder="1" applyAlignment="1">
      <alignment vertical="center" wrapText="1"/>
      <protection/>
    </xf>
    <xf numFmtId="43" fontId="48" fillId="0" borderId="22" xfId="35" applyNumberFormat="1" applyFont="1" applyFill="1" applyBorder="1" applyAlignment="1">
      <alignment horizontal="center" vertical="center"/>
    </xf>
    <xf numFmtId="187" fontId="48" fillId="0" borderId="29" xfId="33" applyNumberFormat="1" applyFont="1" applyFill="1" applyBorder="1" applyAlignment="1">
      <alignment horizontal="center" vertical="center"/>
    </xf>
    <xf numFmtId="43" fontId="48" fillId="0" borderId="22" xfId="35" applyFont="1" applyFill="1" applyBorder="1" applyAlignment="1">
      <alignment vertical="center"/>
    </xf>
    <xf numFmtId="0" fontId="48" fillId="0" borderId="22" xfId="40" applyFont="1" applyFill="1" applyBorder="1" applyAlignment="1">
      <alignment vertical="center"/>
      <protection/>
    </xf>
    <xf numFmtId="43" fontId="49" fillId="0" borderId="30" xfId="35" applyFont="1" applyFill="1" applyBorder="1" applyAlignment="1">
      <alignment vertical="center"/>
    </xf>
    <xf numFmtId="0" fontId="48" fillId="0" borderId="31" xfId="40" applyFont="1" applyFill="1" applyBorder="1" applyAlignment="1">
      <alignment vertical="center"/>
      <protection/>
    </xf>
    <xf numFmtId="0" fontId="48" fillId="0" borderId="29" xfId="40" applyFont="1" applyFill="1" applyBorder="1" applyAlignment="1">
      <alignment vertical="center"/>
      <protection/>
    </xf>
    <xf numFmtId="43" fontId="48" fillId="0" borderId="14" xfId="35" applyFont="1" applyFill="1" applyBorder="1" applyAlignment="1">
      <alignment vertical="center"/>
    </xf>
    <xf numFmtId="0" fontId="52" fillId="0" borderId="10" xfId="40" applyFont="1" applyFill="1" applyBorder="1" applyAlignment="1">
      <alignment vertical="center"/>
      <protection/>
    </xf>
    <xf numFmtId="43" fontId="49" fillId="0" borderId="20" xfId="35" applyFont="1" applyFill="1" applyBorder="1" applyAlignment="1">
      <alignment vertical="top"/>
    </xf>
    <xf numFmtId="187" fontId="49" fillId="0" borderId="27" xfId="33" applyFont="1" applyFill="1" applyBorder="1" applyAlignment="1">
      <alignment vertical="top"/>
    </xf>
    <xf numFmtId="187" fontId="49" fillId="0" borderId="20" xfId="33" applyFont="1" applyFill="1" applyBorder="1" applyAlignment="1">
      <alignment vertical="top"/>
    </xf>
    <xf numFmtId="0" fontId="49" fillId="0" borderId="20" xfId="40" applyFont="1" applyFill="1" applyBorder="1" applyAlignment="1">
      <alignment vertical="top"/>
      <protection/>
    </xf>
    <xf numFmtId="0" fontId="49" fillId="0" borderId="32" xfId="40" applyFont="1" applyFill="1" applyBorder="1" applyAlignment="1">
      <alignment vertical="center"/>
      <protection/>
    </xf>
    <xf numFmtId="0" fontId="52" fillId="0" borderId="20" xfId="40" applyFont="1" applyFill="1" applyBorder="1" applyAlignment="1">
      <alignment vertical="center"/>
      <protection/>
    </xf>
    <xf numFmtId="0" fontId="49" fillId="0" borderId="33" xfId="40" applyFont="1" applyFill="1" applyBorder="1" applyAlignment="1">
      <alignment vertical="center"/>
      <protection/>
    </xf>
    <xf numFmtId="0" fontId="49" fillId="0" borderId="34" xfId="35" applyNumberFormat="1" applyFont="1" applyFill="1" applyBorder="1" applyAlignment="1">
      <alignment horizontal="center" vertical="center"/>
    </xf>
    <xf numFmtId="0" fontId="49" fillId="0" borderId="35" xfId="35" applyNumberFormat="1" applyFont="1" applyFill="1" applyBorder="1" applyAlignment="1">
      <alignment horizontal="center" vertical="center"/>
    </xf>
    <xf numFmtId="187" fontId="48" fillId="0" borderId="14" xfId="35" applyNumberFormat="1" applyFont="1" applyFill="1" applyBorder="1" applyAlignment="1">
      <alignment horizontal="center" vertical="center"/>
    </xf>
    <xf numFmtId="187" fontId="48" fillId="0" borderId="13" xfId="35" applyNumberFormat="1" applyFont="1" applyFill="1" applyBorder="1" applyAlignment="1">
      <alignment horizontal="center" vertical="center"/>
    </xf>
    <xf numFmtId="2" fontId="48" fillId="0" borderId="13" xfId="35" applyNumberFormat="1" applyFont="1" applyFill="1" applyBorder="1" applyAlignment="1">
      <alignment horizontal="center" vertical="center"/>
    </xf>
    <xf numFmtId="190" fontId="48" fillId="0" borderId="13" xfId="35" applyNumberFormat="1" applyFont="1" applyFill="1" applyBorder="1" applyAlignment="1">
      <alignment vertical="center"/>
    </xf>
    <xf numFmtId="43" fontId="49" fillId="0" borderId="32" xfId="35" applyFont="1" applyFill="1" applyBorder="1" applyAlignment="1">
      <alignment vertical="center"/>
    </xf>
    <xf numFmtId="0" fontId="49" fillId="0" borderId="20" xfId="40" applyFont="1" applyFill="1" applyBorder="1" applyAlignment="1">
      <alignment vertical="center" wrapText="1"/>
      <protection/>
    </xf>
    <xf numFmtId="0" fontId="49" fillId="0" borderId="13" xfId="40" applyFont="1" applyFill="1" applyBorder="1" applyAlignment="1">
      <alignment vertical="center"/>
      <protection/>
    </xf>
    <xf numFmtId="3" fontId="49" fillId="0" borderId="19" xfId="40" applyNumberFormat="1" applyFont="1" applyFill="1" applyBorder="1" applyAlignment="1">
      <alignment horizontal="left" vertical="center" wrapText="1"/>
      <protection/>
    </xf>
    <xf numFmtId="3" fontId="49" fillId="0" borderId="22" xfId="40" applyNumberFormat="1" applyFont="1" applyFill="1" applyBorder="1" applyAlignment="1">
      <alignment horizontal="left" vertical="center" wrapText="1"/>
      <protection/>
    </xf>
    <xf numFmtId="187" fontId="49" fillId="0" borderId="23" xfId="33" applyFont="1" applyFill="1" applyBorder="1" applyAlignment="1">
      <alignment horizontal="left" vertical="center" wrapText="1"/>
    </xf>
    <xf numFmtId="187" fontId="49" fillId="0" borderId="22" xfId="33" applyFont="1" applyFill="1" applyBorder="1" applyAlignment="1">
      <alignment horizontal="left" vertical="center" wrapText="1"/>
    </xf>
    <xf numFmtId="3" fontId="49" fillId="0" borderId="20" xfId="40" applyNumberFormat="1" applyFont="1" applyFill="1" applyBorder="1" applyAlignment="1">
      <alignment horizontal="left" vertical="center" wrapText="1"/>
      <protection/>
    </xf>
    <xf numFmtId="0" fontId="48" fillId="0" borderId="14" xfId="40" applyFont="1" applyFill="1" applyBorder="1" applyAlignment="1">
      <alignment vertical="center"/>
      <protection/>
    </xf>
    <xf numFmtId="43" fontId="49" fillId="0" borderId="34" xfId="35" applyFont="1" applyFill="1" applyBorder="1" applyAlignment="1">
      <alignment vertical="center"/>
    </xf>
    <xf numFmtId="3" fontId="49" fillId="0" borderId="10" xfId="40" applyNumberFormat="1" applyFont="1" applyFill="1" applyBorder="1" applyAlignment="1">
      <alignment horizontal="left" vertical="center" wrapText="1"/>
      <protection/>
    </xf>
    <xf numFmtId="43" fontId="48" fillId="0" borderId="10" xfId="35" applyFont="1" applyFill="1" applyBorder="1" applyAlignment="1">
      <alignment vertical="center"/>
    </xf>
    <xf numFmtId="43" fontId="48" fillId="0" borderId="17" xfId="35" applyFont="1" applyFill="1" applyBorder="1" applyAlignment="1">
      <alignment vertical="center"/>
    </xf>
    <xf numFmtId="0" fontId="49" fillId="0" borderId="10" xfId="40" applyFont="1" applyFill="1" applyBorder="1" applyAlignment="1">
      <alignment vertical="center" wrapText="1"/>
      <protection/>
    </xf>
    <xf numFmtId="187" fontId="49" fillId="0" borderId="27" xfId="33" applyFont="1" applyFill="1" applyBorder="1" applyAlignment="1">
      <alignment horizontal="center" vertical="center"/>
    </xf>
    <xf numFmtId="187" fontId="49" fillId="0" borderId="21" xfId="33" applyFont="1" applyFill="1" applyBorder="1" applyAlignment="1">
      <alignment horizontal="center" vertical="center"/>
    </xf>
    <xf numFmtId="3" fontId="49" fillId="0" borderId="30" xfId="40" applyNumberFormat="1" applyFont="1" applyFill="1" applyBorder="1" applyAlignment="1">
      <alignment vertical="center" wrapText="1"/>
      <protection/>
    </xf>
    <xf numFmtId="187" fontId="49" fillId="0" borderId="36" xfId="33" applyFont="1" applyFill="1" applyBorder="1" applyAlignment="1">
      <alignment horizontal="center" vertical="center"/>
    </xf>
    <xf numFmtId="187" fontId="49" fillId="0" borderId="30" xfId="33" applyFont="1" applyFill="1" applyBorder="1" applyAlignment="1">
      <alignment vertical="center"/>
    </xf>
    <xf numFmtId="0" fontId="49" fillId="0" borderId="30" xfId="40" applyFont="1" applyFill="1" applyBorder="1" applyAlignment="1">
      <alignment vertical="center"/>
      <protection/>
    </xf>
    <xf numFmtId="0" fontId="49" fillId="0" borderId="37" xfId="35" applyNumberFormat="1" applyFont="1" applyFill="1" applyBorder="1" applyAlignment="1">
      <alignment horizontal="center" vertical="center"/>
    </xf>
    <xf numFmtId="187" fontId="49" fillId="0" borderId="32" xfId="33" applyFont="1" applyFill="1" applyBorder="1" applyAlignment="1">
      <alignment horizontal="center" vertical="center"/>
    </xf>
    <xf numFmtId="43" fontId="48" fillId="0" borderId="14" xfId="35" applyNumberFormat="1" applyFont="1" applyFill="1" applyBorder="1" applyAlignment="1">
      <alignment horizontal="center" vertical="center"/>
    </xf>
    <xf numFmtId="3" fontId="49" fillId="0" borderId="10" xfId="40" applyNumberFormat="1" applyFont="1" applyFill="1" applyBorder="1" applyAlignment="1">
      <alignment horizontal="left" vertical="center"/>
      <protection/>
    </xf>
    <xf numFmtId="3" fontId="49" fillId="0" borderId="20" xfId="40" applyNumberFormat="1" applyFont="1" applyFill="1" applyBorder="1" applyAlignment="1">
      <alignment horizontal="left" vertical="top" wrapText="1"/>
      <protection/>
    </xf>
    <xf numFmtId="3" fontId="49" fillId="0" borderId="20" xfId="40" applyNumberFormat="1" applyFont="1" applyFill="1" applyBorder="1" applyAlignment="1">
      <alignment horizontal="left" vertical="center"/>
      <protection/>
    </xf>
    <xf numFmtId="3" fontId="52" fillId="0" borderId="10" xfId="40" applyNumberFormat="1" applyFont="1" applyFill="1" applyBorder="1" applyAlignment="1">
      <alignment vertical="center" wrapText="1"/>
      <protection/>
    </xf>
    <xf numFmtId="43" fontId="49" fillId="0" borderId="38" xfId="35" applyFont="1" applyFill="1" applyBorder="1" applyAlignment="1">
      <alignment vertical="center"/>
    </xf>
    <xf numFmtId="0" fontId="48" fillId="0" borderId="39" xfId="40" applyFont="1" applyFill="1" applyBorder="1" applyAlignment="1">
      <alignment horizontal="center" vertical="center"/>
      <protection/>
    </xf>
    <xf numFmtId="43" fontId="48" fillId="0" borderId="39" xfId="35" applyFont="1" applyFill="1" applyBorder="1" applyAlignment="1">
      <alignment vertical="center"/>
    </xf>
    <xf numFmtId="0" fontId="48" fillId="0" borderId="40" xfId="35" applyNumberFormat="1" applyFont="1" applyFill="1" applyBorder="1" applyAlignment="1">
      <alignment horizontal="center" vertical="center"/>
    </xf>
    <xf numFmtId="43" fontId="48" fillId="0" borderId="41" xfId="35" applyFont="1" applyFill="1" applyBorder="1" applyAlignment="1">
      <alignment vertical="center"/>
    </xf>
    <xf numFmtId="0" fontId="48" fillId="0" borderId="39" xfId="40" applyFont="1" applyFill="1" applyBorder="1" applyAlignment="1">
      <alignment vertical="center"/>
      <protection/>
    </xf>
    <xf numFmtId="0" fontId="48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53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0" xfId="40" applyFont="1" applyFill="1" applyBorder="1" applyAlignment="1">
      <alignment horizontal="center" vertical="center"/>
      <protection/>
    </xf>
    <xf numFmtId="0" fontId="48" fillId="0" borderId="22" xfId="40" applyFont="1" applyFill="1" applyBorder="1" applyAlignment="1">
      <alignment horizontal="center" vertical="center"/>
      <protection/>
    </xf>
    <xf numFmtId="3" fontId="48" fillId="0" borderId="10" xfId="40" applyNumberFormat="1" applyFont="1" applyFill="1" applyBorder="1" applyAlignment="1">
      <alignment horizontal="center" vertical="center" shrinkToFit="1"/>
      <protection/>
    </xf>
    <xf numFmtId="3" fontId="48" fillId="0" borderId="42" xfId="40" applyNumberFormat="1" applyFont="1" applyFill="1" applyBorder="1" applyAlignment="1">
      <alignment horizontal="center" vertical="center" shrinkToFit="1"/>
      <protection/>
    </xf>
    <xf numFmtId="3" fontId="48" fillId="0" borderId="16" xfId="40" applyNumberFormat="1" applyFont="1" applyFill="1" applyBorder="1" applyAlignment="1">
      <alignment horizontal="center" vertical="center" shrinkToFit="1"/>
      <protection/>
    </xf>
    <xf numFmtId="3" fontId="48" fillId="0" borderId="17" xfId="40" applyNumberFormat="1" applyFont="1" applyFill="1" applyBorder="1" applyAlignment="1">
      <alignment horizontal="center" vertical="center" shrinkToFit="1"/>
      <protection/>
    </xf>
    <xf numFmtId="0" fontId="48" fillId="0" borderId="11" xfId="40" applyFont="1" applyFill="1" applyBorder="1" applyAlignment="1">
      <alignment horizontal="left" vertical="center"/>
      <protection/>
    </xf>
    <xf numFmtId="0" fontId="48" fillId="0" borderId="16" xfId="40" applyFont="1" applyFill="1" applyBorder="1" applyAlignment="1">
      <alignment horizontal="left" vertical="center"/>
      <protection/>
    </xf>
    <xf numFmtId="0" fontId="48" fillId="0" borderId="17" xfId="40" applyFont="1" applyFill="1" applyBorder="1" applyAlignment="1">
      <alignment horizontal="left" vertical="center"/>
      <protection/>
    </xf>
    <xf numFmtId="3" fontId="3" fillId="0" borderId="10" xfId="40" applyNumberFormat="1" applyFont="1" applyFill="1" applyBorder="1" applyAlignment="1">
      <alignment horizontal="center" vertical="center" shrinkToFit="1"/>
      <protection/>
    </xf>
    <xf numFmtId="3" fontId="3" fillId="0" borderId="42" xfId="40" applyNumberFormat="1" applyFont="1" applyFill="1" applyBorder="1" applyAlignment="1">
      <alignment horizontal="center" vertical="center" shrinkToFit="1"/>
      <protection/>
    </xf>
    <xf numFmtId="3" fontId="3" fillId="0" borderId="16" xfId="40" applyNumberFormat="1" applyFont="1" applyFill="1" applyBorder="1" applyAlignment="1">
      <alignment horizontal="center" vertical="center" shrinkToFit="1"/>
      <protection/>
    </xf>
    <xf numFmtId="3" fontId="3" fillId="0" borderId="17" xfId="40" applyNumberFormat="1" applyFont="1" applyFill="1" applyBorder="1" applyAlignment="1">
      <alignment horizontal="center" vertical="center" shrinkToFit="1"/>
      <protection/>
    </xf>
    <xf numFmtId="0" fontId="3" fillId="0" borderId="20" xfId="40" applyFont="1" applyFill="1" applyBorder="1" applyAlignment="1">
      <alignment horizontal="center" vertical="center"/>
      <protection/>
    </xf>
    <xf numFmtId="0" fontId="3" fillId="0" borderId="22" xfId="40" applyFont="1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left" vertical="center"/>
      <protection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Normal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16.00390625" style="1" customWidth="1"/>
    <col min="2" max="2" width="7.7109375" style="1" customWidth="1"/>
    <col min="3" max="3" width="15.28125" style="1" customWidth="1"/>
    <col min="4" max="4" width="9.421875" style="27" customWidth="1"/>
    <col min="5" max="5" width="17.8515625" style="1" customWidth="1"/>
    <col min="6" max="6" width="8.421875" style="28" customWidth="1"/>
    <col min="7" max="7" width="18.7109375" style="28" customWidth="1"/>
    <col min="8" max="8" width="9.00390625" style="1" customWidth="1"/>
    <col min="9" max="9" width="16.8515625" style="1" customWidth="1"/>
    <col min="10" max="10" width="9.00390625" style="1" customWidth="1"/>
    <col min="11" max="11" width="16.8515625" style="1" customWidth="1"/>
    <col min="12" max="12" width="9.140625" style="1" customWidth="1"/>
    <col min="13" max="13" width="17.8515625" style="1" customWidth="1"/>
    <col min="14" max="16384" width="9.140625" style="1" customWidth="1"/>
  </cols>
  <sheetData>
    <row r="1" spans="1:11" s="7" customFormat="1" ht="37.5" customHeight="1">
      <c r="A1" s="218" t="s">
        <v>148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3" s="5" customFormat="1" ht="29.25" customHeight="1">
      <c r="A2" s="221" t="s">
        <v>0</v>
      </c>
      <c r="B2" s="219" t="s">
        <v>135</v>
      </c>
      <c r="C2" s="220"/>
      <c r="D2" s="219" t="s">
        <v>136</v>
      </c>
      <c r="E2" s="220"/>
      <c r="F2" s="223" t="s">
        <v>137</v>
      </c>
      <c r="G2" s="224"/>
      <c r="H2" s="219" t="s">
        <v>138</v>
      </c>
      <c r="I2" s="220"/>
      <c r="J2" s="219" t="s">
        <v>139</v>
      </c>
      <c r="K2" s="220"/>
      <c r="L2" s="219" t="s">
        <v>3</v>
      </c>
      <c r="M2" s="220"/>
    </row>
    <row r="3" spans="1:13" s="5" customFormat="1" ht="44.25" customHeight="1">
      <c r="A3" s="222"/>
      <c r="B3" s="2" t="s">
        <v>1</v>
      </c>
      <c r="C3" s="2" t="s">
        <v>2</v>
      </c>
      <c r="D3" s="2" t="s">
        <v>1</v>
      </c>
      <c r="E3" s="2" t="s">
        <v>2</v>
      </c>
      <c r="F3" s="24" t="s">
        <v>1</v>
      </c>
      <c r="G3" s="24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76</v>
      </c>
      <c r="M3" s="2" t="s">
        <v>2</v>
      </c>
    </row>
    <row r="4" spans="1:13" s="48" customFormat="1" ht="69" customHeight="1">
      <c r="A4" s="53" t="s">
        <v>77</v>
      </c>
      <c r="B4" s="44">
        <v>2</v>
      </c>
      <c r="C4" s="45">
        <v>2030000</v>
      </c>
      <c r="D4" s="44">
        <v>6</v>
      </c>
      <c r="E4" s="45">
        <v>5030000</v>
      </c>
      <c r="F4" s="46">
        <v>118</v>
      </c>
      <c r="G4" s="47">
        <v>86841000</v>
      </c>
      <c r="H4" s="44">
        <f>31+103</f>
        <v>134</v>
      </c>
      <c r="I4" s="45">
        <f>18630000+73811000</f>
        <v>92441000</v>
      </c>
      <c r="J4" s="44">
        <f>8+129</f>
        <v>137</v>
      </c>
      <c r="K4" s="45">
        <f>6830000+100411000</f>
        <v>107241000</v>
      </c>
      <c r="L4" s="44">
        <f>B4+D4+F4+H4+J4</f>
        <v>397</v>
      </c>
      <c r="M4" s="45">
        <f>C4+E4+G4+I4+K4</f>
        <v>293583000</v>
      </c>
    </row>
    <row r="5" spans="1:13" s="48" customFormat="1" ht="67.5" customHeight="1">
      <c r="A5" s="53" t="s">
        <v>78</v>
      </c>
      <c r="B5" s="49">
        <v>9</v>
      </c>
      <c r="C5" s="45">
        <v>8420000</v>
      </c>
      <c r="D5" s="49">
        <v>9</v>
      </c>
      <c r="E5" s="45">
        <v>8420000</v>
      </c>
      <c r="F5" s="50">
        <v>9</v>
      </c>
      <c r="G5" s="47">
        <v>8420000</v>
      </c>
      <c r="H5" s="49">
        <v>9</v>
      </c>
      <c r="I5" s="45">
        <v>8420000</v>
      </c>
      <c r="J5" s="49">
        <v>9</v>
      </c>
      <c r="K5" s="45">
        <v>8420000</v>
      </c>
      <c r="L5" s="44">
        <f>B5+D5+F5+H5+J5</f>
        <v>45</v>
      </c>
      <c r="M5" s="45">
        <f>C5+E5+G5+I5+K5</f>
        <v>42100000</v>
      </c>
    </row>
    <row r="6" spans="1:13" s="48" customFormat="1" ht="67.5" customHeight="1">
      <c r="A6" s="53" t="s">
        <v>79</v>
      </c>
      <c r="B6" s="49">
        <v>12</v>
      </c>
      <c r="C6" s="45">
        <v>210400</v>
      </c>
      <c r="D6" s="49">
        <v>12</v>
      </c>
      <c r="E6" s="45">
        <v>210400</v>
      </c>
      <c r="F6" s="50">
        <v>12</v>
      </c>
      <c r="G6" s="47">
        <v>210400</v>
      </c>
      <c r="H6" s="49">
        <v>12</v>
      </c>
      <c r="I6" s="45">
        <v>210400</v>
      </c>
      <c r="J6" s="49">
        <v>12</v>
      </c>
      <c r="K6" s="45">
        <v>210400</v>
      </c>
      <c r="L6" s="44">
        <f aca="true" t="shared" si="0" ref="L6:L15">B6+D6+F6+H6+J6</f>
        <v>60</v>
      </c>
      <c r="M6" s="45">
        <f>C6+E6+G6+I6+K6</f>
        <v>1052000</v>
      </c>
    </row>
    <row r="7" spans="1:13" s="48" customFormat="1" ht="65.25" customHeight="1">
      <c r="A7" s="53" t="s">
        <v>80</v>
      </c>
      <c r="B7" s="49">
        <v>20</v>
      </c>
      <c r="C7" s="45">
        <v>16298000</v>
      </c>
      <c r="D7" s="49">
        <v>21</v>
      </c>
      <c r="E7" s="45">
        <v>15785000</v>
      </c>
      <c r="F7" s="50">
        <v>22</v>
      </c>
      <c r="G7" s="47">
        <v>15835000</v>
      </c>
      <c r="H7" s="49">
        <v>22</v>
      </c>
      <c r="I7" s="45">
        <v>15835000</v>
      </c>
      <c r="J7" s="49">
        <v>22</v>
      </c>
      <c r="K7" s="45">
        <v>15835000</v>
      </c>
      <c r="L7" s="44">
        <f t="shared" si="0"/>
        <v>107</v>
      </c>
      <c r="M7" s="45">
        <f aca="true" t="shared" si="1" ref="M7:M15">C7+E7+G7+I7+K7</f>
        <v>79588000</v>
      </c>
    </row>
    <row r="8" spans="1:13" s="51" customFormat="1" ht="65.25" customHeight="1">
      <c r="A8" s="54" t="s">
        <v>81</v>
      </c>
      <c r="B8" s="50">
        <v>7</v>
      </c>
      <c r="C8" s="47">
        <v>1410000</v>
      </c>
      <c r="D8" s="50">
        <v>19</v>
      </c>
      <c r="E8" s="47">
        <v>2075000</v>
      </c>
      <c r="F8" s="50">
        <f>33+1</f>
        <v>34</v>
      </c>
      <c r="G8" s="47">
        <f>3875000+200000</f>
        <v>4075000</v>
      </c>
      <c r="H8" s="50">
        <f>33+1</f>
        <v>34</v>
      </c>
      <c r="I8" s="47">
        <f>3835000+200000</f>
        <v>4035000</v>
      </c>
      <c r="J8" s="50">
        <f>33+1</f>
        <v>34</v>
      </c>
      <c r="K8" s="47">
        <f>3875000+200000</f>
        <v>4075000</v>
      </c>
      <c r="L8" s="44">
        <f>B8+D8+F8+H8+J8</f>
        <v>128</v>
      </c>
      <c r="M8" s="45">
        <f t="shared" si="1"/>
        <v>15670000</v>
      </c>
    </row>
    <row r="9" spans="1:13" s="51" customFormat="1" ht="66.75" customHeight="1">
      <c r="A9" s="54" t="s">
        <v>82</v>
      </c>
      <c r="B9" s="50">
        <v>12</v>
      </c>
      <c r="C9" s="47">
        <v>13151680</v>
      </c>
      <c r="D9" s="52">
        <v>79</v>
      </c>
      <c r="E9" s="47">
        <v>166090000</v>
      </c>
      <c r="F9" s="50">
        <f>575+7</f>
        <v>582</v>
      </c>
      <c r="G9" s="47">
        <f>887561380+2926000</f>
        <v>890487380</v>
      </c>
      <c r="H9" s="50">
        <f>221+377+22</f>
        <v>620</v>
      </c>
      <c r="I9" s="47">
        <f>253041000+275983380+17620000</f>
        <v>546644380</v>
      </c>
      <c r="J9" s="50">
        <f>138+29+429</f>
        <v>596</v>
      </c>
      <c r="K9" s="47">
        <f>207954000+41185000+339695000</f>
        <v>588834000</v>
      </c>
      <c r="L9" s="45">
        <f>B9+D9+F9+H9+J9</f>
        <v>1889</v>
      </c>
      <c r="M9" s="45">
        <f t="shared" si="1"/>
        <v>2205207440</v>
      </c>
    </row>
    <row r="10" spans="1:13" s="48" customFormat="1" ht="104.25" customHeight="1">
      <c r="A10" s="53" t="s">
        <v>83</v>
      </c>
      <c r="B10" s="49">
        <v>13</v>
      </c>
      <c r="C10" s="45">
        <v>11340000</v>
      </c>
      <c r="D10" s="49">
        <v>13</v>
      </c>
      <c r="E10" s="45">
        <v>11340000</v>
      </c>
      <c r="F10" s="50">
        <v>13</v>
      </c>
      <c r="G10" s="47">
        <v>11340000</v>
      </c>
      <c r="H10" s="49">
        <v>13</v>
      </c>
      <c r="I10" s="45">
        <v>11340000</v>
      </c>
      <c r="J10" s="49">
        <v>13</v>
      </c>
      <c r="K10" s="45">
        <v>11340000</v>
      </c>
      <c r="L10" s="44">
        <f t="shared" si="0"/>
        <v>65</v>
      </c>
      <c r="M10" s="45">
        <f t="shared" si="1"/>
        <v>56700000</v>
      </c>
    </row>
    <row r="11" spans="1:13" s="5" customFormat="1" ht="29.25" customHeight="1">
      <c r="A11" s="221" t="s">
        <v>0</v>
      </c>
      <c r="B11" s="219" t="s">
        <v>135</v>
      </c>
      <c r="C11" s="220"/>
      <c r="D11" s="219" t="s">
        <v>136</v>
      </c>
      <c r="E11" s="220"/>
      <c r="F11" s="223" t="s">
        <v>137</v>
      </c>
      <c r="G11" s="224"/>
      <c r="H11" s="219" t="s">
        <v>138</v>
      </c>
      <c r="I11" s="220"/>
      <c r="J11" s="219" t="s">
        <v>139</v>
      </c>
      <c r="K11" s="220"/>
      <c r="L11" s="219" t="s">
        <v>3</v>
      </c>
      <c r="M11" s="220"/>
    </row>
    <row r="12" spans="1:13" s="5" customFormat="1" ht="44.25" customHeight="1">
      <c r="A12" s="222"/>
      <c r="B12" s="2" t="s">
        <v>1</v>
      </c>
      <c r="C12" s="2" t="s">
        <v>2</v>
      </c>
      <c r="D12" s="2" t="s">
        <v>1</v>
      </c>
      <c r="E12" s="2" t="s">
        <v>2</v>
      </c>
      <c r="F12" s="24" t="s">
        <v>1</v>
      </c>
      <c r="G12" s="24" t="s">
        <v>2</v>
      </c>
      <c r="H12" s="2" t="s">
        <v>1</v>
      </c>
      <c r="I12" s="2" t="s">
        <v>2</v>
      </c>
      <c r="J12" s="2" t="s">
        <v>1</v>
      </c>
      <c r="K12" s="2" t="s">
        <v>2</v>
      </c>
      <c r="L12" s="2" t="s">
        <v>76</v>
      </c>
      <c r="M12" s="2" t="s">
        <v>2</v>
      </c>
    </row>
    <row r="13" spans="1:13" s="51" customFormat="1" ht="66" customHeight="1">
      <c r="A13" s="54" t="s">
        <v>84</v>
      </c>
      <c r="B13" s="50">
        <v>7</v>
      </c>
      <c r="C13" s="47">
        <v>1550000</v>
      </c>
      <c r="D13" s="50">
        <v>8</v>
      </c>
      <c r="E13" s="47">
        <v>2400000</v>
      </c>
      <c r="F13" s="50">
        <v>9</v>
      </c>
      <c r="G13" s="47">
        <v>2600000</v>
      </c>
      <c r="H13" s="50">
        <f>8+1</f>
        <v>9</v>
      </c>
      <c r="I13" s="47">
        <f>2400000+200000</f>
        <v>2600000</v>
      </c>
      <c r="J13" s="50">
        <f>8+1</f>
        <v>9</v>
      </c>
      <c r="K13" s="47">
        <f>2400000+200000</f>
        <v>2600000</v>
      </c>
      <c r="L13" s="44">
        <f t="shared" si="0"/>
        <v>42</v>
      </c>
      <c r="M13" s="45">
        <f t="shared" si="1"/>
        <v>11750000</v>
      </c>
    </row>
    <row r="14" spans="1:13" s="51" customFormat="1" ht="81.75" customHeight="1">
      <c r="A14" s="54" t="s">
        <v>85</v>
      </c>
      <c r="B14" s="50">
        <v>10</v>
      </c>
      <c r="C14" s="47">
        <v>3750000</v>
      </c>
      <c r="D14" s="50">
        <v>11</v>
      </c>
      <c r="E14" s="47">
        <v>2900000</v>
      </c>
      <c r="F14" s="50">
        <f>15+2</f>
        <v>17</v>
      </c>
      <c r="G14" s="47">
        <f>5700000+720000</f>
        <v>6420000</v>
      </c>
      <c r="H14" s="50">
        <f>13+5</f>
        <v>18</v>
      </c>
      <c r="I14" s="47">
        <f>4200000+2240000</f>
        <v>6440000</v>
      </c>
      <c r="J14" s="50">
        <f>13+3+2</f>
        <v>18</v>
      </c>
      <c r="K14" s="47">
        <f>4200000+740000+1500000</f>
        <v>6440000</v>
      </c>
      <c r="L14" s="44">
        <f t="shared" si="0"/>
        <v>74</v>
      </c>
      <c r="M14" s="45">
        <f t="shared" si="1"/>
        <v>25950000</v>
      </c>
    </row>
    <row r="15" spans="1:13" s="51" customFormat="1" ht="102.75" customHeight="1">
      <c r="A15" s="54" t="s">
        <v>86</v>
      </c>
      <c r="B15" s="50">
        <v>6</v>
      </c>
      <c r="C15" s="47">
        <v>2380000</v>
      </c>
      <c r="D15" s="50">
        <v>6</v>
      </c>
      <c r="E15" s="47">
        <v>2450000</v>
      </c>
      <c r="F15" s="50">
        <v>9</v>
      </c>
      <c r="G15" s="47">
        <v>18450000</v>
      </c>
      <c r="H15" s="50">
        <f>7+2</f>
        <v>9</v>
      </c>
      <c r="I15" s="47">
        <f>17450000+1000000</f>
        <v>18450000</v>
      </c>
      <c r="J15" s="50">
        <f>7+2</f>
        <v>9</v>
      </c>
      <c r="K15" s="47">
        <f>17450000+1000000</f>
        <v>18450000</v>
      </c>
      <c r="L15" s="44">
        <f t="shared" si="0"/>
        <v>39</v>
      </c>
      <c r="M15" s="45">
        <f t="shared" si="1"/>
        <v>60180000</v>
      </c>
    </row>
    <row r="16" spans="1:13" s="5" customFormat="1" ht="32.25" customHeight="1">
      <c r="A16" s="20" t="s">
        <v>3</v>
      </c>
      <c r="B16" s="20">
        <f>SUM(B4:B15)</f>
        <v>98</v>
      </c>
      <c r="C16" s="21">
        <f aca="true" t="shared" si="2" ref="C16:K16">SUM(C4:C15)</f>
        <v>60540080</v>
      </c>
      <c r="D16" s="22">
        <f>SUM(D4:D15)</f>
        <v>184</v>
      </c>
      <c r="E16" s="21">
        <f t="shared" si="2"/>
        <v>216700400</v>
      </c>
      <c r="F16" s="25">
        <f>SUM(F4:F15)</f>
        <v>825</v>
      </c>
      <c r="G16" s="26">
        <f t="shared" si="2"/>
        <v>1044678780</v>
      </c>
      <c r="H16" s="20">
        <f>SUM(H4:H15)</f>
        <v>880</v>
      </c>
      <c r="I16" s="21">
        <f t="shared" si="2"/>
        <v>706415780</v>
      </c>
      <c r="J16" s="20">
        <f>SUM(J4:J15)</f>
        <v>859</v>
      </c>
      <c r="K16" s="21">
        <f t="shared" si="2"/>
        <v>763445400</v>
      </c>
      <c r="L16" s="4">
        <f>B16+D16+F16+H16+J16</f>
        <v>2846</v>
      </c>
      <c r="M16" s="4">
        <f>C16+E16+G16+I16+K16</f>
        <v>2791780440</v>
      </c>
    </row>
  </sheetData>
  <sheetProtection/>
  <mergeCells count="15">
    <mergeCell ref="L11:M11"/>
    <mergeCell ref="A11:A12"/>
    <mergeCell ref="B11:C11"/>
    <mergeCell ref="D11:E11"/>
    <mergeCell ref="F11:G11"/>
    <mergeCell ref="H11:I11"/>
    <mergeCell ref="J11:K11"/>
    <mergeCell ref="A1:K1"/>
    <mergeCell ref="J2:K2"/>
    <mergeCell ref="L2:M2"/>
    <mergeCell ref="A2:A3"/>
    <mergeCell ref="B2:C2"/>
    <mergeCell ref="D2:E2"/>
    <mergeCell ref="F2:G2"/>
    <mergeCell ref="H2:I2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28.28125" style="5" customWidth="1"/>
    <col min="2" max="2" width="7.57421875" style="29" customWidth="1"/>
    <col min="3" max="3" width="15.00390625" style="30" customWidth="1"/>
    <col min="4" max="4" width="8.8515625" style="29" customWidth="1"/>
    <col min="5" max="5" width="16.421875" style="30" customWidth="1"/>
    <col min="6" max="6" width="7.7109375" style="29" customWidth="1"/>
    <col min="7" max="7" width="17.28125" style="30" customWidth="1"/>
    <col min="8" max="8" width="7.7109375" style="29" customWidth="1"/>
    <col min="9" max="9" width="15.00390625" style="30" customWidth="1"/>
    <col min="10" max="10" width="7.7109375" style="29" customWidth="1"/>
    <col min="11" max="11" width="15.140625" style="30" customWidth="1"/>
    <col min="12" max="12" width="8.8515625" style="29" customWidth="1"/>
    <col min="13" max="13" width="16.8515625" style="30" customWidth="1"/>
    <col min="14" max="16384" width="9.140625" style="6" customWidth="1"/>
  </cols>
  <sheetData>
    <row r="1" ht="38.25" customHeight="1">
      <c r="A1" s="3" t="s">
        <v>49</v>
      </c>
    </row>
    <row r="2" spans="1:13" ht="27" customHeight="1">
      <c r="A2" s="221" t="s">
        <v>0</v>
      </c>
      <c r="B2" s="228" t="s">
        <v>135</v>
      </c>
      <c r="C2" s="229"/>
      <c r="D2" s="228" t="s">
        <v>136</v>
      </c>
      <c r="E2" s="229"/>
      <c r="F2" s="228" t="s">
        <v>137</v>
      </c>
      <c r="G2" s="229"/>
      <c r="H2" s="228" t="s">
        <v>138</v>
      </c>
      <c r="I2" s="229"/>
      <c r="J2" s="228" t="s">
        <v>139</v>
      </c>
      <c r="K2" s="229"/>
      <c r="L2" s="228" t="s">
        <v>3</v>
      </c>
      <c r="M2" s="229"/>
    </row>
    <row r="3" spans="1:13" ht="45" customHeight="1">
      <c r="A3" s="227"/>
      <c r="B3" s="31" t="s">
        <v>1</v>
      </c>
      <c r="C3" s="32" t="s">
        <v>2</v>
      </c>
      <c r="D3" s="31" t="s">
        <v>1</v>
      </c>
      <c r="E3" s="32" t="s">
        <v>2</v>
      </c>
      <c r="F3" s="31" t="s">
        <v>1</v>
      </c>
      <c r="G3" s="32" t="s">
        <v>2</v>
      </c>
      <c r="H3" s="31" t="s">
        <v>1</v>
      </c>
      <c r="I3" s="32" t="s">
        <v>2</v>
      </c>
      <c r="J3" s="31" t="s">
        <v>1</v>
      </c>
      <c r="K3" s="32" t="s">
        <v>2</v>
      </c>
      <c r="L3" s="31" t="s">
        <v>1</v>
      </c>
      <c r="M3" s="32" t="s">
        <v>2</v>
      </c>
    </row>
    <row r="4" spans="1:13" ht="43.5" customHeight="1">
      <c r="A4" s="33" t="s">
        <v>87</v>
      </c>
      <c r="B4" s="34"/>
      <c r="C4" s="35"/>
      <c r="D4" s="34"/>
      <c r="E4" s="35"/>
      <c r="F4" s="34"/>
      <c r="G4" s="35"/>
      <c r="H4" s="34"/>
      <c r="I4" s="35"/>
      <c r="J4" s="34"/>
      <c r="K4" s="35"/>
      <c r="L4" s="34"/>
      <c r="M4" s="35"/>
    </row>
    <row r="5" spans="1:13" ht="44.25" customHeight="1">
      <c r="A5" s="36" t="s">
        <v>88</v>
      </c>
      <c r="B5" s="37">
        <v>2</v>
      </c>
      <c r="C5" s="38">
        <v>2030000</v>
      </c>
      <c r="D5" s="37">
        <v>6</v>
      </c>
      <c r="E5" s="38">
        <v>5030000</v>
      </c>
      <c r="F5" s="37">
        <v>118</v>
      </c>
      <c r="G5" s="38">
        <v>86841000</v>
      </c>
      <c r="H5" s="37">
        <v>134</v>
      </c>
      <c r="I5" s="38">
        <v>92441000</v>
      </c>
      <c r="J5" s="37">
        <v>137</v>
      </c>
      <c r="K5" s="38">
        <v>107241000</v>
      </c>
      <c r="L5" s="37">
        <f>+F5+D5+B5+H5+J5</f>
        <v>397</v>
      </c>
      <c r="M5" s="38">
        <f>+C5+E5+G5+I5+K5</f>
        <v>293583000</v>
      </c>
    </row>
    <row r="6" spans="1:13" ht="25.5" customHeight="1">
      <c r="A6" s="33" t="s">
        <v>7</v>
      </c>
      <c r="B6" s="34"/>
      <c r="C6" s="39"/>
      <c r="D6" s="34"/>
      <c r="E6" s="39"/>
      <c r="F6" s="34"/>
      <c r="G6" s="39"/>
      <c r="H6" s="34"/>
      <c r="I6" s="39"/>
      <c r="J6" s="34"/>
      <c r="K6" s="39"/>
      <c r="L6" s="34"/>
      <c r="M6" s="39"/>
    </row>
    <row r="7" spans="1:13" s="55" customFormat="1" ht="44.25" customHeight="1">
      <c r="A7" s="53" t="s">
        <v>89</v>
      </c>
      <c r="B7" s="37">
        <v>12</v>
      </c>
      <c r="C7" s="45">
        <v>210400</v>
      </c>
      <c r="D7" s="37">
        <v>12</v>
      </c>
      <c r="E7" s="45">
        <v>210400</v>
      </c>
      <c r="F7" s="37">
        <v>12</v>
      </c>
      <c r="G7" s="45">
        <v>210400</v>
      </c>
      <c r="H7" s="37">
        <v>12</v>
      </c>
      <c r="I7" s="45">
        <v>210400</v>
      </c>
      <c r="J7" s="37">
        <v>12</v>
      </c>
      <c r="K7" s="45">
        <v>210400</v>
      </c>
      <c r="L7" s="37">
        <f>+F7+D7+B7+H7+J7</f>
        <v>60</v>
      </c>
      <c r="M7" s="45">
        <f>+C7+E7+G7+I7+K7</f>
        <v>1052000</v>
      </c>
    </row>
    <row r="8" spans="1:13" ht="37.5">
      <c r="A8" s="33" t="s">
        <v>9</v>
      </c>
      <c r="B8" s="34"/>
      <c r="C8" s="39"/>
      <c r="D8" s="34"/>
      <c r="E8" s="39"/>
      <c r="F8" s="34"/>
      <c r="G8" s="39"/>
      <c r="H8" s="34"/>
      <c r="I8" s="39"/>
      <c r="J8" s="34"/>
      <c r="K8" s="39"/>
      <c r="L8" s="34"/>
      <c r="M8" s="39"/>
    </row>
    <row r="9" spans="1:13" ht="20.25">
      <c r="A9" s="36" t="s">
        <v>29</v>
      </c>
      <c r="B9" s="39">
        <v>0</v>
      </c>
      <c r="C9" s="39">
        <v>0</v>
      </c>
      <c r="D9" s="39">
        <v>0</v>
      </c>
      <c r="E9" s="38">
        <v>0</v>
      </c>
      <c r="F9" s="39">
        <v>0</v>
      </c>
      <c r="G9" s="38">
        <v>0</v>
      </c>
      <c r="H9" s="39">
        <v>0</v>
      </c>
      <c r="I9" s="38">
        <v>0</v>
      </c>
      <c r="J9" s="39">
        <v>0</v>
      </c>
      <c r="K9" s="38">
        <v>0</v>
      </c>
      <c r="L9" s="39">
        <f>+F9+D9+B9</f>
        <v>0</v>
      </c>
      <c r="M9" s="38">
        <f>+C9+E9+G9</f>
        <v>0</v>
      </c>
    </row>
    <row r="10" spans="1:13" ht="37.5">
      <c r="A10" s="33" t="s">
        <v>8</v>
      </c>
      <c r="B10" s="34"/>
      <c r="C10" s="39"/>
      <c r="D10" s="34"/>
      <c r="E10" s="39"/>
      <c r="F10" s="34"/>
      <c r="G10" s="39"/>
      <c r="H10" s="34"/>
      <c r="I10" s="39"/>
      <c r="J10" s="34"/>
      <c r="K10" s="39"/>
      <c r="L10" s="34"/>
      <c r="M10" s="39"/>
    </row>
    <row r="11" spans="1:13" s="48" customFormat="1" ht="68.25" customHeight="1">
      <c r="A11" s="53" t="s">
        <v>90</v>
      </c>
      <c r="B11" s="37">
        <v>13</v>
      </c>
      <c r="C11" s="45">
        <v>11340000</v>
      </c>
      <c r="D11" s="37">
        <v>13</v>
      </c>
      <c r="E11" s="45">
        <v>11340000</v>
      </c>
      <c r="F11" s="37">
        <v>13</v>
      </c>
      <c r="G11" s="45">
        <v>11340000</v>
      </c>
      <c r="H11" s="37">
        <v>13</v>
      </c>
      <c r="I11" s="45">
        <v>11340000</v>
      </c>
      <c r="J11" s="37">
        <v>13</v>
      </c>
      <c r="K11" s="45">
        <v>11340000</v>
      </c>
      <c r="L11" s="37">
        <f>+F11+D11+B11+H11+J11</f>
        <v>65</v>
      </c>
      <c r="M11" s="38">
        <f>+C11+E11+G11+I11+K11</f>
        <v>56700000</v>
      </c>
    </row>
    <row r="12" spans="1:13" ht="44.25" customHeight="1">
      <c r="A12" s="33" t="s">
        <v>10</v>
      </c>
      <c r="B12" s="34"/>
      <c r="C12" s="39"/>
      <c r="D12" s="34"/>
      <c r="E12" s="39"/>
      <c r="F12" s="34"/>
      <c r="G12" s="39"/>
      <c r="H12" s="34"/>
      <c r="I12" s="39"/>
      <c r="J12" s="34"/>
      <c r="K12" s="39"/>
      <c r="L12" s="34"/>
      <c r="M12" s="39"/>
    </row>
    <row r="13" spans="1:13" s="48" customFormat="1" ht="66" customHeight="1">
      <c r="A13" s="53" t="s">
        <v>91</v>
      </c>
      <c r="B13" s="37">
        <v>6</v>
      </c>
      <c r="C13" s="45">
        <v>2380000</v>
      </c>
      <c r="D13" s="37">
        <v>6</v>
      </c>
      <c r="E13" s="45">
        <v>2450000</v>
      </c>
      <c r="F13" s="37">
        <v>9</v>
      </c>
      <c r="G13" s="45">
        <v>18450000</v>
      </c>
      <c r="H13" s="37">
        <v>9</v>
      </c>
      <c r="I13" s="45">
        <v>18450000</v>
      </c>
      <c r="J13" s="37">
        <v>9</v>
      </c>
      <c r="K13" s="45">
        <v>18450000</v>
      </c>
      <c r="L13" s="37">
        <f>+F13+D13+B13+H13+J13</f>
        <v>39</v>
      </c>
      <c r="M13" s="38">
        <f>+C13+E13+G13+I13+K13</f>
        <v>60180000</v>
      </c>
    </row>
    <row r="14" spans="1:13" s="48" customFormat="1" ht="25.5" customHeight="1">
      <c r="A14" s="221" t="s">
        <v>0</v>
      </c>
      <c r="B14" s="225" t="s">
        <v>135</v>
      </c>
      <c r="C14" s="226"/>
      <c r="D14" s="225" t="s">
        <v>136</v>
      </c>
      <c r="E14" s="226"/>
      <c r="F14" s="225" t="s">
        <v>137</v>
      </c>
      <c r="G14" s="226"/>
      <c r="H14" s="225" t="s">
        <v>138</v>
      </c>
      <c r="I14" s="226"/>
      <c r="J14" s="225" t="s">
        <v>139</v>
      </c>
      <c r="K14" s="226"/>
      <c r="L14" s="225" t="s">
        <v>3</v>
      </c>
      <c r="M14" s="226"/>
    </row>
    <row r="15" spans="1:13" ht="43.5" customHeight="1">
      <c r="A15" s="227"/>
      <c r="B15" s="31" t="s">
        <v>1</v>
      </c>
      <c r="C15" s="32" t="s">
        <v>2</v>
      </c>
      <c r="D15" s="31" t="s">
        <v>1</v>
      </c>
      <c r="E15" s="32" t="s">
        <v>2</v>
      </c>
      <c r="F15" s="31" t="s">
        <v>1</v>
      </c>
      <c r="G15" s="32" t="s">
        <v>2</v>
      </c>
      <c r="H15" s="31" t="s">
        <v>1</v>
      </c>
      <c r="I15" s="32" t="s">
        <v>2</v>
      </c>
      <c r="J15" s="31" t="s">
        <v>1</v>
      </c>
      <c r="K15" s="32" t="s">
        <v>2</v>
      </c>
      <c r="L15" s="31" t="s">
        <v>1</v>
      </c>
      <c r="M15" s="32" t="s">
        <v>2</v>
      </c>
    </row>
    <row r="16" spans="1:13" ht="60.75" customHeight="1">
      <c r="A16" s="33" t="s">
        <v>30</v>
      </c>
      <c r="B16" s="34"/>
      <c r="C16" s="39"/>
      <c r="D16" s="34"/>
      <c r="E16" s="39"/>
      <c r="F16" s="34"/>
      <c r="G16" s="39"/>
      <c r="H16" s="34"/>
      <c r="I16" s="39"/>
      <c r="J16" s="34"/>
      <c r="K16" s="39"/>
      <c r="L16" s="34"/>
      <c r="M16" s="39"/>
    </row>
    <row r="17" spans="1:13" s="48" customFormat="1" ht="45.75" customHeight="1">
      <c r="A17" s="53" t="s">
        <v>92</v>
      </c>
      <c r="B17" s="37">
        <v>9</v>
      </c>
      <c r="C17" s="45">
        <v>8420000</v>
      </c>
      <c r="D17" s="37">
        <v>9</v>
      </c>
      <c r="E17" s="45">
        <v>8420000</v>
      </c>
      <c r="F17" s="37">
        <v>9</v>
      </c>
      <c r="G17" s="45">
        <v>8420000</v>
      </c>
      <c r="H17" s="37">
        <v>9</v>
      </c>
      <c r="I17" s="45">
        <v>8420000</v>
      </c>
      <c r="J17" s="37">
        <v>9</v>
      </c>
      <c r="K17" s="45">
        <v>8420000</v>
      </c>
      <c r="L17" s="37">
        <f>+F17+D17+B17+H17+J17</f>
        <v>45</v>
      </c>
      <c r="M17" s="38">
        <f>+C17+E17+G17+I17+K17</f>
        <v>42100000</v>
      </c>
    </row>
    <row r="18" spans="1:13" s="48" customFormat="1" ht="47.25" customHeight="1">
      <c r="A18" s="53" t="s">
        <v>93</v>
      </c>
      <c r="B18" s="37">
        <v>20</v>
      </c>
      <c r="C18" s="45">
        <v>16298000</v>
      </c>
      <c r="D18" s="37">
        <v>21</v>
      </c>
      <c r="E18" s="45">
        <v>15785000</v>
      </c>
      <c r="F18" s="37">
        <v>22</v>
      </c>
      <c r="G18" s="45">
        <v>15835000</v>
      </c>
      <c r="H18" s="37">
        <v>22</v>
      </c>
      <c r="I18" s="45">
        <v>15835000</v>
      </c>
      <c r="J18" s="37">
        <v>22</v>
      </c>
      <c r="K18" s="45">
        <v>15835000</v>
      </c>
      <c r="L18" s="37">
        <f>+F18+D18+B18+H18+J18</f>
        <v>107</v>
      </c>
      <c r="M18" s="38">
        <f>+C18+E18+G18+I18+K18</f>
        <v>79588000</v>
      </c>
    </row>
    <row r="19" spans="1:13" s="48" customFormat="1" ht="38.25" customHeight="1">
      <c r="A19" s="53" t="s">
        <v>94</v>
      </c>
      <c r="B19" s="37">
        <v>7</v>
      </c>
      <c r="C19" s="45">
        <v>1410000</v>
      </c>
      <c r="D19" s="37">
        <v>19</v>
      </c>
      <c r="E19" s="45">
        <v>2075000</v>
      </c>
      <c r="F19" s="37">
        <v>34</v>
      </c>
      <c r="G19" s="45">
        <v>4075000</v>
      </c>
      <c r="H19" s="37">
        <v>34</v>
      </c>
      <c r="I19" s="45">
        <v>4035000</v>
      </c>
      <c r="J19" s="37">
        <v>34</v>
      </c>
      <c r="K19" s="45">
        <v>4075000</v>
      </c>
      <c r="L19" s="37">
        <f>+F19+D19+B19+H19+J19</f>
        <v>128</v>
      </c>
      <c r="M19" s="38">
        <f>+C19+E19+G19+I19+K19</f>
        <v>15670000</v>
      </c>
    </row>
    <row r="20" spans="1:13" s="48" customFormat="1" ht="39.75" customHeight="1">
      <c r="A20" s="53" t="s">
        <v>95</v>
      </c>
      <c r="B20" s="37">
        <v>12</v>
      </c>
      <c r="C20" s="45">
        <v>13151680</v>
      </c>
      <c r="D20" s="37">
        <v>79</v>
      </c>
      <c r="E20" s="45">
        <v>166090000</v>
      </c>
      <c r="F20" s="37">
        <v>582</v>
      </c>
      <c r="G20" s="45">
        <v>890487380</v>
      </c>
      <c r="H20" s="37">
        <v>620</v>
      </c>
      <c r="I20" s="45">
        <v>546645380</v>
      </c>
      <c r="J20" s="37">
        <v>596</v>
      </c>
      <c r="K20" s="45">
        <v>588834000</v>
      </c>
      <c r="L20" s="45">
        <f>+F20+D20+B20+H20+J20</f>
        <v>1889</v>
      </c>
      <c r="M20" s="38">
        <f>+C20+E20+G20+I20+K20</f>
        <v>2205208440</v>
      </c>
    </row>
    <row r="21" spans="1:13" s="48" customFormat="1" ht="60.75" customHeight="1">
      <c r="A21" s="53" t="s">
        <v>96</v>
      </c>
      <c r="B21" s="37">
        <v>10</v>
      </c>
      <c r="C21" s="45">
        <v>3750000</v>
      </c>
      <c r="D21" s="37">
        <v>11</v>
      </c>
      <c r="E21" s="45">
        <v>2900000</v>
      </c>
      <c r="F21" s="37">
        <v>17</v>
      </c>
      <c r="G21" s="45">
        <v>6420000</v>
      </c>
      <c r="H21" s="37">
        <v>18</v>
      </c>
      <c r="I21" s="45">
        <v>6440000</v>
      </c>
      <c r="J21" s="37">
        <v>18</v>
      </c>
      <c r="K21" s="45">
        <v>6440000</v>
      </c>
      <c r="L21" s="37">
        <f>+F21+D21+B21+H21+J21</f>
        <v>74</v>
      </c>
      <c r="M21" s="38">
        <f>+C21+E21+G21+I21+K21</f>
        <v>25950000</v>
      </c>
    </row>
    <row r="22" spans="1:13" ht="47.25" customHeight="1">
      <c r="A22" s="33" t="s">
        <v>97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</row>
    <row r="23" spans="1:13" s="48" customFormat="1" ht="41.25" customHeight="1">
      <c r="A23" s="53" t="s">
        <v>98</v>
      </c>
      <c r="B23" s="37">
        <v>7</v>
      </c>
      <c r="C23" s="45">
        <v>1550000</v>
      </c>
      <c r="D23" s="37">
        <v>8</v>
      </c>
      <c r="E23" s="45">
        <v>2400000</v>
      </c>
      <c r="F23" s="37">
        <v>9</v>
      </c>
      <c r="G23" s="45">
        <v>2600000</v>
      </c>
      <c r="H23" s="37">
        <v>9</v>
      </c>
      <c r="I23" s="45">
        <v>2600000</v>
      </c>
      <c r="J23" s="37">
        <v>9</v>
      </c>
      <c r="K23" s="45">
        <v>2600000</v>
      </c>
      <c r="L23" s="37">
        <f>+F23+D23+B23+H23+J23</f>
        <v>42</v>
      </c>
      <c r="M23" s="38">
        <f>+C23+E23+G23+I23+K23</f>
        <v>11750000</v>
      </c>
    </row>
    <row r="24" spans="1:13" ht="35.25" customHeight="1">
      <c r="A24" s="2" t="s">
        <v>3</v>
      </c>
      <c r="B24" s="42">
        <f>SUM(B4:B23)</f>
        <v>98</v>
      </c>
      <c r="C24" s="4">
        <f aca="true" t="shared" si="0" ref="C24:I24">SUM(C5:C23)</f>
        <v>60540080</v>
      </c>
      <c r="D24" s="4">
        <f t="shared" si="0"/>
        <v>184</v>
      </c>
      <c r="E24" s="4">
        <f t="shared" si="0"/>
        <v>216700400</v>
      </c>
      <c r="F24" s="42">
        <f t="shared" si="0"/>
        <v>825</v>
      </c>
      <c r="G24" s="4">
        <f t="shared" si="0"/>
        <v>1044678780</v>
      </c>
      <c r="H24" s="42">
        <f t="shared" si="0"/>
        <v>880</v>
      </c>
      <c r="I24" s="4">
        <f t="shared" si="0"/>
        <v>706416780</v>
      </c>
      <c r="J24" s="42">
        <f>SUM(J5:J23)</f>
        <v>859</v>
      </c>
      <c r="K24" s="4">
        <f>SUM(K5:K23)</f>
        <v>763445400</v>
      </c>
      <c r="L24" s="4">
        <f>+F24+D24+B24+H24+J24</f>
        <v>2846</v>
      </c>
      <c r="M24" s="43">
        <f>+C24+E24+G24+I24+K24</f>
        <v>2791781440</v>
      </c>
    </row>
  </sheetData>
  <sheetProtection/>
  <mergeCells count="14">
    <mergeCell ref="H2:I2"/>
    <mergeCell ref="A14:A15"/>
    <mergeCell ref="J2:K2"/>
    <mergeCell ref="J14:K14"/>
    <mergeCell ref="B14:C14"/>
    <mergeCell ref="D14:E14"/>
    <mergeCell ref="F14:G14"/>
    <mergeCell ref="H14:I14"/>
    <mergeCell ref="L14:M14"/>
    <mergeCell ref="A2:A3"/>
    <mergeCell ref="B2:C2"/>
    <mergeCell ref="D2:E2"/>
    <mergeCell ref="F2:G2"/>
    <mergeCell ref="L2:M2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0"/>
  <sheetViews>
    <sheetView view="pageBreakPreview" zoomScaleSheetLayoutView="100" workbookViewId="0" topLeftCell="A145">
      <selection activeCell="C157" sqref="C157"/>
    </sheetView>
  </sheetViews>
  <sheetFormatPr defaultColWidth="9.140625" defaultRowHeight="24" customHeight="1"/>
  <cols>
    <col min="1" max="1" width="54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8.8515625" style="9" customWidth="1"/>
    <col min="7" max="7" width="9.28125" style="8" customWidth="1"/>
    <col min="8" max="8" width="23.421875" style="8" customWidth="1"/>
    <col min="9" max="16384" width="9.140625" style="8" customWidth="1"/>
  </cols>
  <sheetData>
    <row r="1" spans="1:7" s="17" customFormat="1" ht="27.75" customHeight="1">
      <c r="A1" s="12" t="s">
        <v>115</v>
      </c>
      <c r="B1" s="12"/>
      <c r="C1" s="12"/>
      <c r="D1" s="12"/>
      <c r="E1" s="13"/>
      <c r="F1" s="13"/>
      <c r="G1" s="12"/>
    </row>
    <row r="2" spans="1:7" s="17" customFormat="1" ht="27.75" customHeight="1">
      <c r="A2" s="12" t="s">
        <v>251</v>
      </c>
      <c r="B2" s="12"/>
      <c r="C2" s="12"/>
      <c r="D2" s="12"/>
      <c r="E2" s="13"/>
      <c r="F2" s="13"/>
      <c r="G2" s="12"/>
    </row>
    <row r="3" spans="1:8" s="18" customFormat="1" ht="26.25" customHeight="1">
      <c r="A3" s="232" t="s">
        <v>11</v>
      </c>
      <c r="B3" s="232" t="s">
        <v>5</v>
      </c>
      <c r="C3" s="232"/>
      <c r="D3" s="232"/>
      <c r="E3" s="233" t="s">
        <v>2</v>
      </c>
      <c r="F3" s="234"/>
      <c r="G3" s="235"/>
      <c r="H3" s="230" t="s">
        <v>52</v>
      </c>
    </row>
    <row r="4" spans="1:9" s="18" customFormat="1" ht="72.75" customHeight="1">
      <c r="A4" s="232"/>
      <c r="B4" s="14" t="s">
        <v>46</v>
      </c>
      <c r="C4" s="14" t="s">
        <v>47</v>
      </c>
      <c r="D4" s="14" t="s">
        <v>48</v>
      </c>
      <c r="E4" s="15" t="s">
        <v>31</v>
      </c>
      <c r="F4" s="16" t="s">
        <v>32</v>
      </c>
      <c r="G4" s="14" t="s">
        <v>33</v>
      </c>
      <c r="H4" s="231"/>
      <c r="I4" s="19"/>
    </row>
    <row r="5" spans="1:8" s="17" customFormat="1" ht="24" customHeight="1">
      <c r="A5" s="11" t="s">
        <v>12</v>
      </c>
      <c r="B5" s="63"/>
      <c r="C5" s="63"/>
      <c r="D5" s="63"/>
      <c r="E5" s="64"/>
      <c r="F5" s="64"/>
      <c r="G5" s="63"/>
      <c r="H5" s="65"/>
    </row>
    <row r="6" spans="1:8" s="17" customFormat="1" ht="30.75" customHeight="1">
      <c r="A6" s="135" t="s">
        <v>195</v>
      </c>
      <c r="B6" s="130">
        <v>0</v>
      </c>
      <c r="C6" s="130">
        <v>0</v>
      </c>
      <c r="D6" s="92">
        <v>1</v>
      </c>
      <c r="E6" s="132">
        <v>220000</v>
      </c>
      <c r="F6" s="133">
        <v>0</v>
      </c>
      <c r="G6" s="130">
        <v>0</v>
      </c>
      <c r="H6" s="97"/>
    </row>
    <row r="7" spans="1:8" s="17" customFormat="1" ht="30.75" customHeight="1">
      <c r="A7" s="122" t="s">
        <v>190</v>
      </c>
      <c r="B7" s="93"/>
      <c r="C7" s="93"/>
      <c r="D7" s="93"/>
      <c r="E7" s="120"/>
      <c r="F7" s="124"/>
      <c r="G7" s="93"/>
      <c r="H7" s="121"/>
    </row>
    <row r="8" spans="1:8" s="17" customFormat="1" ht="30.75" customHeight="1">
      <c r="A8" s="122" t="s">
        <v>191</v>
      </c>
      <c r="B8" s="122"/>
      <c r="C8" s="122"/>
      <c r="D8" s="122"/>
      <c r="E8" s="158"/>
      <c r="F8" s="159"/>
      <c r="G8" s="122"/>
      <c r="H8" s="121"/>
    </row>
    <row r="9" spans="1:8" s="17" customFormat="1" ht="23.25" customHeight="1">
      <c r="A9" s="122" t="s">
        <v>192</v>
      </c>
      <c r="B9" s="122"/>
      <c r="C9" s="122"/>
      <c r="D9" s="122"/>
      <c r="E9" s="158"/>
      <c r="F9" s="159"/>
      <c r="G9" s="122"/>
      <c r="H9" s="121"/>
    </row>
    <row r="10" spans="1:8" s="17" customFormat="1" ht="24.75" customHeight="1">
      <c r="A10" s="122" t="s">
        <v>193</v>
      </c>
      <c r="B10" s="122"/>
      <c r="C10" s="122"/>
      <c r="D10" s="122"/>
      <c r="E10" s="158"/>
      <c r="F10" s="159"/>
      <c r="G10" s="122"/>
      <c r="H10" s="121"/>
    </row>
    <row r="11" spans="1:8" s="17" customFormat="1" ht="29.25" customHeight="1">
      <c r="A11" s="125" t="s">
        <v>194</v>
      </c>
      <c r="B11" s="125"/>
      <c r="C11" s="125"/>
      <c r="D11" s="125"/>
      <c r="E11" s="160"/>
      <c r="F11" s="161"/>
      <c r="G11" s="125"/>
      <c r="H11" s="102"/>
    </row>
    <row r="12" spans="1:8" s="17" customFormat="1" ht="30.75" customHeight="1">
      <c r="A12" s="135" t="s">
        <v>210</v>
      </c>
      <c r="B12" s="130">
        <v>0</v>
      </c>
      <c r="C12" s="130">
        <v>0</v>
      </c>
      <c r="D12" s="92">
        <v>1</v>
      </c>
      <c r="E12" s="132">
        <v>280000</v>
      </c>
      <c r="F12" s="133">
        <v>0</v>
      </c>
      <c r="G12" s="130">
        <v>0</v>
      </c>
      <c r="H12" s="97"/>
    </row>
    <row r="13" spans="1:8" s="17" customFormat="1" ht="30.75" customHeight="1">
      <c r="A13" s="122" t="s">
        <v>190</v>
      </c>
      <c r="B13" s="93"/>
      <c r="C13" s="93"/>
      <c r="D13" s="93"/>
      <c r="E13" s="120"/>
      <c r="F13" s="124"/>
      <c r="G13" s="93"/>
      <c r="H13" s="121"/>
    </row>
    <row r="14" spans="1:8" s="17" customFormat="1" ht="30.75" customHeight="1">
      <c r="A14" s="122" t="s">
        <v>211</v>
      </c>
      <c r="B14" s="122"/>
      <c r="C14" s="122"/>
      <c r="D14" s="122"/>
      <c r="E14" s="158"/>
      <c r="F14" s="159"/>
      <c r="G14" s="122"/>
      <c r="H14" s="121"/>
    </row>
    <row r="15" spans="1:8" s="17" customFormat="1" ht="23.25" customHeight="1">
      <c r="A15" s="122" t="s">
        <v>192</v>
      </c>
      <c r="B15" s="122"/>
      <c r="C15" s="122"/>
      <c r="D15" s="122"/>
      <c r="E15" s="158"/>
      <c r="F15" s="159"/>
      <c r="G15" s="122"/>
      <c r="H15" s="121"/>
    </row>
    <row r="16" spans="1:8" s="17" customFormat="1" ht="24.75" customHeight="1">
      <c r="A16" s="122" t="s">
        <v>212</v>
      </c>
      <c r="B16" s="122"/>
      <c r="C16" s="122"/>
      <c r="D16" s="122"/>
      <c r="E16" s="158"/>
      <c r="F16" s="159"/>
      <c r="G16" s="122"/>
      <c r="H16" s="121"/>
    </row>
    <row r="17" spans="1:8" s="17" customFormat="1" ht="29.25" customHeight="1">
      <c r="A17" s="125" t="s">
        <v>213</v>
      </c>
      <c r="B17" s="125"/>
      <c r="C17" s="125"/>
      <c r="D17" s="162"/>
      <c r="E17" s="160"/>
      <c r="F17" s="161"/>
      <c r="G17" s="125"/>
      <c r="H17" s="102"/>
    </row>
    <row r="18" spans="1:8" s="18" customFormat="1" ht="25.5" customHeight="1">
      <c r="A18" s="142" t="s">
        <v>3</v>
      </c>
      <c r="B18" s="163">
        <f>B6+B12</f>
        <v>0</v>
      </c>
      <c r="C18" s="163">
        <f>C6+C12</f>
        <v>0</v>
      </c>
      <c r="D18" s="157">
        <f>D6+D12</f>
        <v>2</v>
      </c>
      <c r="E18" s="164">
        <f>E6+E12</f>
        <v>500000</v>
      </c>
      <c r="F18" s="164">
        <f>F6+F12</f>
        <v>0</v>
      </c>
      <c r="G18" s="165">
        <f>B18*100/73</f>
        <v>0</v>
      </c>
      <c r="H18" s="166"/>
    </row>
    <row r="19" spans="1:8" s="17" customFormat="1" ht="27" customHeight="1">
      <c r="A19" s="11" t="s">
        <v>14</v>
      </c>
      <c r="B19" s="63"/>
      <c r="C19" s="63"/>
      <c r="D19" s="63"/>
      <c r="E19" s="64"/>
      <c r="F19" s="64"/>
      <c r="G19" s="63"/>
      <c r="H19" s="65"/>
    </row>
    <row r="20" spans="1:8" s="17" customFormat="1" ht="28.5" customHeight="1">
      <c r="A20" s="125" t="s">
        <v>35</v>
      </c>
      <c r="B20" s="130">
        <v>0</v>
      </c>
      <c r="C20" s="126">
        <v>0</v>
      </c>
      <c r="D20" s="92">
        <v>1</v>
      </c>
      <c r="E20" s="127">
        <v>30000</v>
      </c>
      <c r="F20" s="128">
        <v>0</v>
      </c>
      <c r="G20" s="126">
        <v>0</v>
      </c>
      <c r="H20" s="108" t="s">
        <v>142</v>
      </c>
    </row>
    <row r="21" spans="1:8" s="17" customFormat="1" ht="22.5" customHeight="1">
      <c r="A21" s="135" t="s">
        <v>36</v>
      </c>
      <c r="B21" s="130">
        <v>0</v>
      </c>
      <c r="C21" s="130">
        <v>0</v>
      </c>
      <c r="D21" s="92">
        <v>1</v>
      </c>
      <c r="E21" s="132">
        <v>30000</v>
      </c>
      <c r="F21" s="133">
        <v>0</v>
      </c>
      <c r="G21" s="130">
        <v>0</v>
      </c>
      <c r="H21" s="97" t="s">
        <v>249</v>
      </c>
    </row>
    <row r="22" spans="1:8" s="17" customFormat="1" ht="24" customHeight="1">
      <c r="A22" s="125" t="s">
        <v>37</v>
      </c>
      <c r="B22" s="126"/>
      <c r="C22" s="126"/>
      <c r="D22" s="126"/>
      <c r="E22" s="127"/>
      <c r="F22" s="128"/>
      <c r="G22" s="126"/>
      <c r="H22" s="102"/>
    </row>
    <row r="23" spans="1:8" s="17" customFormat="1" ht="28.5" customHeight="1">
      <c r="A23" s="135" t="s">
        <v>117</v>
      </c>
      <c r="B23" s="130">
        <v>0</v>
      </c>
      <c r="C23" s="130">
        <v>0</v>
      </c>
      <c r="D23" s="92">
        <v>1</v>
      </c>
      <c r="E23" s="132">
        <v>10000</v>
      </c>
      <c r="F23" s="133">
        <v>0</v>
      </c>
      <c r="G23" s="130">
        <v>0</v>
      </c>
      <c r="H23" s="108" t="s">
        <v>250</v>
      </c>
    </row>
    <row r="24" spans="1:8" s="17" customFormat="1" ht="28.5" customHeight="1">
      <c r="A24" s="103" t="s">
        <v>58</v>
      </c>
      <c r="B24" s="105">
        <v>0</v>
      </c>
      <c r="C24" s="105">
        <v>0</v>
      </c>
      <c r="D24" s="104">
        <v>1</v>
      </c>
      <c r="E24" s="137">
        <v>40000</v>
      </c>
      <c r="F24" s="107">
        <v>0</v>
      </c>
      <c r="G24" s="105">
        <v>0</v>
      </c>
      <c r="H24" s="108"/>
    </row>
    <row r="25" spans="1:8" s="17" customFormat="1" ht="29.25" customHeight="1">
      <c r="A25" s="135" t="s">
        <v>158</v>
      </c>
      <c r="B25" s="92">
        <v>1</v>
      </c>
      <c r="C25" s="130">
        <v>0</v>
      </c>
      <c r="D25" s="130">
        <v>0</v>
      </c>
      <c r="E25" s="132">
        <v>717750</v>
      </c>
      <c r="F25" s="133">
        <v>514856</v>
      </c>
      <c r="G25" s="130">
        <v>0</v>
      </c>
      <c r="H25" s="97"/>
    </row>
    <row r="26" spans="1:8" s="17" customFormat="1" ht="28.5" customHeight="1">
      <c r="A26" s="135" t="s">
        <v>159</v>
      </c>
      <c r="B26" s="92">
        <v>1</v>
      </c>
      <c r="C26" s="130">
        <v>0</v>
      </c>
      <c r="D26" s="130">
        <v>0</v>
      </c>
      <c r="E26" s="132">
        <v>3360000</v>
      </c>
      <c r="F26" s="133">
        <v>2452800</v>
      </c>
      <c r="G26" s="130">
        <v>0</v>
      </c>
      <c r="H26" s="97"/>
    </row>
    <row r="27" spans="1:8" s="17" customFormat="1" ht="27" customHeight="1" thickBot="1">
      <c r="A27" s="122" t="s">
        <v>160</v>
      </c>
      <c r="B27" s="93"/>
      <c r="C27" s="167"/>
      <c r="D27" s="93"/>
      <c r="E27" s="120"/>
      <c r="F27" s="124"/>
      <c r="G27" s="93"/>
      <c r="H27" s="121"/>
    </row>
    <row r="28" spans="1:8" s="18" customFormat="1" ht="28.5" customHeight="1" thickTop="1">
      <c r="A28" s="116" t="s">
        <v>3</v>
      </c>
      <c r="B28" s="58">
        <f>SUM(B20:B27)</f>
        <v>2</v>
      </c>
      <c r="C28" s="143">
        <f>SUM(C20:C27)</f>
        <v>0</v>
      </c>
      <c r="D28" s="58">
        <f>SUM(D20:D27)</f>
        <v>4</v>
      </c>
      <c r="E28" s="59">
        <f>SUM(E20:E27)</f>
        <v>4187750</v>
      </c>
      <c r="F28" s="59">
        <f>SUM(F20:F27)</f>
        <v>2967656</v>
      </c>
      <c r="G28" s="117">
        <f>B28*100/73</f>
        <v>2.73972602739726</v>
      </c>
      <c r="H28" s="119"/>
    </row>
    <row r="29" spans="1:8" s="17" customFormat="1" ht="28.5" customHeight="1">
      <c r="A29" s="168" t="s">
        <v>27</v>
      </c>
      <c r="B29" s="61"/>
      <c r="C29" s="61"/>
      <c r="D29" s="61"/>
      <c r="E29" s="62"/>
      <c r="F29" s="62"/>
      <c r="G29" s="61"/>
      <c r="H29" s="169"/>
    </row>
    <row r="30" spans="1:8" s="17" customFormat="1" ht="27.75" customHeight="1">
      <c r="A30" s="97" t="s">
        <v>101</v>
      </c>
      <c r="B30" s="130">
        <v>0</v>
      </c>
      <c r="C30" s="130">
        <v>0</v>
      </c>
      <c r="D30" s="131">
        <v>1</v>
      </c>
      <c r="E30" s="132">
        <v>20000</v>
      </c>
      <c r="F30" s="133">
        <v>0</v>
      </c>
      <c r="G30" s="130">
        <v>0</v>
      </c>
      <c r="H30" s="97" t="s">
        <v>142</v>
      </c>
    </row>
    <row r="31" spans="1:8" s="17" customFormat="1" ht="27.75" customHeight="1">
      <c r="A31" s="121" t="s">
        <v>71</v>
      </c>
      <c r="B31" s="93"/>
      <c r="C31" s="93"/>
      <c r="D31" s="123"/>
      <c r="E31" s="120"/>
      <c r="F31" s="124"/>
      <c r="G31" s="93"/>
      <c r="H31" s="102"/>
    </row>
    <row r="32" spans="1:8" s="17" customFormat="1" ht="27" customHeight="1">
      <c r="A32" s="97" t="s">
        <v>72</v>
      </c>
      <c r="B32" s="130">
        <v>0</v>
      </c>
      <c r="C32" s="130">
        <v>0</v>
      </c>
      <c r="D32" s="92">
        <v>1</v>
      </c>
      <c r="E32" s="132">
        <v>6000</v>
      </c>
      <c r="F32" s="133">
        <v>0</v>
      </c>
      <c r="G32" s="130">
        <v>0</v>
      </c>
      <c r="H32" s="97" t="s">
        <v>272</v>
      </c>
    </row>
    <row r="33" spans="1:8" s="17" customFormat="1" ht="27" customHeight="1" thickBot="1">
      <c r="A33" s="102" t="s">
        <v>70</v>
      </c>
      <c r="B33" s="126"/>
      <c r="C33" s="126"/>
      <c r="D33" s="126"/>
      <c r="E33" s="127"/>
      <c r="F33" s="128"/>
      <c r="G33" s="126"/>
      <c r="H33" s="102"/>
    </row>
    <row r="34" spans="1:8" s="18" customFormat="1" ht="24" customHeight="1" thickTop="1">
      <c r="A34" s="116" t="s">
        <v>3</v>
      </c>
      <c r="B34" s="118">
        <f>B30+B32</f>
        <v>0</v>
      </c>
      <c r="C34" s="118">
        <f>C30+C32</f>
        <v>0</v>
      </c>
      <c r="D34" s="140">
        <f>D30+D32</f>
        <v>2</v>
      </c>
      <c r="E34" s="170">
        <f>E30+E32</f>
        <v>26000</v>
      </c>
      <c r="F34" s="118">
        <f>F30+F32</f>
        <v>0</v>
      </c>
      <c r="G34" s="118">
        <f>B34*100/73</f>
        <v>0</v>
      </c>
      <c r="H34" s="119"/>
    </row>
    <row r="35" spans="1:8" s="17" customFormat="1" ht="27.75" customHeight="1">
      <c r="A35" s="236" t="s">
        <v>16</v>
      </c>
      <c r="B35" s="237"/>
      <c r="C35" s="237"/>
      <c r="D35" s="237"/>
      <c r="E35" s="237"/>
      <c r="F35" s="237"/>
      <c r="G35" s="237"/>
      <c r="H35" s="238"/>
    </row>
    <row r="36" spans="1:8" s="17" customFormat="1" ht="30" customHeight="1">
      <c r="A36" s="125" t="s">
        <v>53</v>
      </c>
      <c r="B36" s="92">
        <v>1</v>
      </c>
      <c r="C36" s="126">
        <v>0</v>
      </c>
      <c r="D36" s="126">
        <v>0</v>
      </c>
      <c r="E36" s="127">
        <v>14196400</v>
      </c>
      <c r="F36" s="128">
        <v>10519700</v>
      </c>
      <c r="G36" s="126">
        <v>0</v>
      </c>
      <c r="H36" s="171"/>
    </row>
    <row r="37" spans="1:8" s="17" customFormat="1" ht="30" customHeight="1">
      <c r="A37" s="103" t="s">
        <v>54</v>
      </c>
      <c r="B37" s="92">
        <v>1</v>
      </c>
      <c r="C37" s="105">
        <v>0</v>
      </c>
      <c r="D37" s="105">
        <v>0</v>
      </c>
      <c r="E37" s="137">
        <v>3441600</v>
      </c>
      <c r="F37" s="107">
        <v>2129600</v>
      </c>
      <c r="G37" s="105">
        <v>0</v>
      </c>
      <c r="H37" s="171"/>
    </row>
    <row r="38" spans="1:8" s="17" customFormat="1" ht="30" customHeight="1">
      <c r="A38" s="103" t="s">
        <v>55</v>
      </c>
      <c r="B38" s="92">
        <v>1</v>
      </c>
      <c r="C38" s="105">
        <v>0</v>
      </c>
      <c r="D38" s="105">
        <v>0</v>
      </c>
      <c r="E38" s="137">
        <v>84000</v>
      </c>
      <c r="F38" s="107">
        <v>40000</v>
      </c>
      <c r="G38" s="105">
        <v>0</v>
      </c>
      <c r="H38" s="108"/>
    </row>
    <row r="39" spans="1:8" s="17" customFormat="1" ht="28.5" customHeight="1">
      <c r="A39" s="135" t="s">
        <v>143</v>
      </c>
      <c r="B39" s="130">
        <v>0</v>
      </c>
      <c r="C39" s="172">
        <v>0</v>
      </c>
      <c r="D39" s="92">
        <v>1</v>
      </c>
      <c r="E39" s="173">
        <v>20000</v>
      </c>
      <c r="F39" s="174">
        <v>0</v>
      </c>
      <c r="G39" s="172">
        <v>0</v>
      </c>
      <c r="H39" s="175"/>
    </row>
    <row r="40" spans="1:8" s="17" customFormat="1" ht="23.25" customHeight="1">
      <c r="A40" s="103" t="s">
        <v>112</v>
      </c>
      <c r="B40" s="105">
        <v>0</v>
      </c>
      <c r="C40" s="105">
        <v>0</v>
      </c>
      <c r="D40" s="92">
        <v>1</v>
      </c>
      <c r="E40" s="137">
        <v>20000</v>
      </c>
      <c r="F40" s="107">
        <v>0</v>
      </c>
      <c r="G40" s="105">
        <v>0</v>
      </c>
      <c r="H40" s="108"/>
    </row>
    <row r="41" spans="1:8" s="17" customFormat="1" ht="30" customHeight="1">
      <c r="A41" s="135" t="s">
        <v>164</v>
      </c>
      <c r="B41" s="130">
        <v>0</v>
      </c>
      <c r="C41" s="130">
        <v>0</v>
      </c>
      <c r="D41" s="92">
        <v>1</v>
      </c>
      <c r="E41" s="132">
        <v>50000</v>
      </c>
      <c r="F41" s="133">
        <v>0</v>
      </c>
      <c r="G41" s="130">
        <v>0</v>
      </c>
      <c r="H41" s="176" t="s">
        <v>247</v>
      </c>
    </row>
    <row r="42" spans="1:8" s="17" customFormat="1" ht="20.25">
      <c r="A42" s="125" t="s">
        <v>165</v>
      </c>
      <c r="B42" s="99"/>
      <c r="C42" s="126"/>
      <c r="D42" s="126"/>
      <c r="E42" s="100"/>
      <c r="F42" s="128"/>
      <c r="G42" s="126"/>
      <c r="H42" s="102"/>
    </row>
    <row r="43" spans="1:8" s="17" customFormat="1" ht="20.25">
      <c r="A43" s="135" t="s">
        <v>121</v>
      </c>
      <c r="B43" s="130">
        <v>0</v>
      </c>
      <c r="C43" s="130">
        <v>0</v>
      </c>
      <c r="D43" s="92">
        <v>1</v>
      </c>
      <c r="E43" s="132">
        <v>100000</v>
      </c>
      <c r="F43" s="133">
        <v>0</v>
      </c>
      <c r="G43" s="130">
        <v>0</v>
      </c>
      <c r="H43" s="177" t="s">
        <v>273</v>
      </c>
    </row>
    <row r="44" spans="1:8" s="17" customFormat="1" ht="24" customHeight="1">
      <c r="A44" s="125" t="s">
        <v>59</v>
      </c>
      <c r="B44" s="99"/>
      <c r="C44" s="126"/>
      <c r="D44" s="126"/>
      <c r="E44" s="100"/>
      <c r="F44" s="128"/>
      <c r="G44" s="126"/>
      <c r="H44" s="102"/>
    </row>
    <row r="45" spans="1:8" s="17" customFormat="1" ht="23.25" customHeight="1">
      <c r="A45" s="103" t="s">
        <v>122</v>
      </c>
      <c r="B45" s="105">
        <v>0</v>
      </c>
      <c r="C45" s="105">
        <v>0</v>
      </c>
      <c r="D45" s="92">
        <v>1</v>
      </c>
      <c r="E45" s="137">
        <v>30000</v>
      </c>
      <c r="F45" s="107">
        <v>0</v>
      </c>
      <c r="G45" s="105">
        <v>0</v>
      </c>
      <c r="H45" s="108"/>
    </row>
    <row r="46" spans="1:8" s="17" customFormat="1" ht="24.75" customHeight="1">
      <c r="A46" s="135" t="s">
        <v>123</v>
      </c>
      <c r="B46" s="130">
        <v>0</v>
      </c>
      <c r="C46" s="130">
        <v>0</v>
      </c>
      <c r="D46" s="92">
        <v>1</v>
      </c>
      <c r="E46" s="132">
        <v>20000</v>
      </c>
      <c r="F46" s="133">
        <v>0</v>
      </c>
      <c r="G46" s="130">
        <v>0</v>
      </c>
      <c r="H46" s="178" t="s">
        <v>274</v>
      </c>
    </row>
    <row r="47" spans="1:8" s="17" customFormat="1" ht="30" customHeight="1">
      <c r="A47" s="135" t="s">
        <v>124</v>
      </c>
      <c r="B47" s="130">
        <v>0</v>
      </c>
      <c r="C47" s="130">
        <v>0</v>
      </c>
      <c r="D47" s="92">
        <v>1</v>
      </c>
      <c r="E47" s="132">
        <v>20000</v>
      </c>
      <c r="F47" s="133">
        <v>0</v>
      </c>
      <c r="G47" s="130">
        <v>0</v>
      </c>
      <c r="H47" s="108"/>
    </row>
    <row r="48" spans="1:8" s="17" customFormat="1" ht="23.25" customHeight="1">
      <c r="A48" s="103" t="s">
        <v>125</v>
      </c>
      <c r="B48" s="130">
        <v>0</v>
      </c>
      <c r="C48" s="105">
        <v>0</v>
      </c>
      <c r="D48" s="92">
        <v>1</v>
      </c>
      <c r="E48" s="137">
        <v>20000</v>
      </c>
      <c r="F48" s="107">
        <v>0</v>
      </c>
      <c r="G48" s="105">
        <v>0</v>
      </c>
      <c r="H48" s="102" t="s">
        <v>142</v>
      </c>
    </row>
    <row r="49" spans="1:8" s="17" customFormat="1" ht="29.25" customHeight="1">
      <c r="A49" s="135" t="s">
        <v>126</v>
      </c>
      <c r="B49" s="130">
        <v>0</v>
      </c>
      <c r="C49" s="130">
        <v>0</v>
      </c>
      <c r="D49" s="131">
        <v>1</v>
      </c>
      <c r="E49" s="132">
        <v>20000</v>
      </c>
      <c r="F49" s="133">
        <v>0</v>
      </c>
      <c r="G49" s="130">
        <v>0</v>
      </c>
      <c r="H49" s="97"/>
    </row>
    <row r="50" spans="1:8" s="17" customFormat="1" ht="27.75" customHeight="1">
      <c r="A50" s="125" t="s">
        <v>127</v>
      </c>
      <c r="B50" s="126"/>
      <c r="C50" s="126"/>
      <c r="D50" s="179"/>
      <c r="E50" s="127"/>
      <c r="F50" s="128">
        <v>0</v>
      </c>
      <c r="G50" s="126">
        <v>0</v>
      </c>
      <c r="H50" s="102"/>
    </row>
    <row r="51" spans="1:8" s="17" customFormat="1" ht="30.75" customHeight="1" thickBot="1">
      <c r="A51" s="110" t="s">
        <v>149</v>
      </c>
      <c r="B51" s="111">
        <v>0</v>
      </c>
      <c r="C51" s="111">
        <v>0</v>
      </c>
      <c r="D51" s="180">
        <v>1</v>
      </c>
      <c r="E51" s="139">
        <v>20000</v>
      </c>
      <c r="F51" s="114">
        <v>0</v>
      </c>
      <c r="G51" s="111">
        <v>0</v>
      </c>
      <c r="H51" s="115"/>
    </row>
    <row r="52" spans="1:8" s="17" customFormat="1" ht="27.75" customHeight="1" thickTop="1">
      <c r="A52" s="116" t="s">
        <v>3</v>
      </c>
      <c r="B52" s="58">
        <f>SUM(B36:B51)</f>
        <v>3</v>
      </c>
      <c r="C52" s="143">
        <f>SUM(C36:C51)</f>
        <v>0</v>
      </c>
      <c r="D52" s="140">
        <f>SUM(D36:D51)</f>
        <v>10</v>
      </c>
      <c r="E52" s="181">
        <f>SUM(E36:E51)</f>
        <v>18042000</v>
      </c>
      <c r="F52" s="182">
        <f>SUM(F36:F51)</f>
        <v>12689300</v>
      </c>
      <c r="G52" s="183">
        <f>B52*100/73</f>
        <v>4.109589041095891</v>
      </c>
      <c r="H52" s="184"/>
    </row>
    <row r="53" spans="1:8" s="17" customFormat="1" ht="33" customHeight="1">
      <c r="A53" s="11" t="s">
        <v>17</v>
      </c>
      <c r="B53" s="63"/>
      <c r="C53" s="63"/>
      <c r="D53" s="63"/>
      <c r="E53" s="64"/>
      <c r="F53" s="64"/>
      <c r="G53" s="63"/>
      <c r="H53" s="65"/>
    </row>
    <row r="54" spans="1:8" s="17" customFormat="1" ht="30" customHeight="1">
      <c r="A54" s="135" t="s">
        <v>68</v>
      </c>
      <c r="B54" s="130">
        <v>0</v>
      </c>
      <c r="C54" s="185">
        <v>0</v>
      </c>
      <c r="D54" s="92">
        <v>1</v>
      </c>
      <c r="E54" s="132">
        <v>440000</v>
      </c>
      <c r="F54" s="133">
        <v>0</v>
      </c>
      <c r="G54" s="130">
        <v>0</v>
      </c>
      <c r="H54" s="176"/>
    </row>
    <row r="55" spans="1:8" s="17" customFormat="1" ht="30" customHeight="1">
      <c r="A55" s="125" t="s">
        <v>69</v>
      </c>
      <c r="B55" s="126"/>
      <c r="C55" s="126"/>
      <c r="D55" s="126"/>
      <c r="E55" s="127"/>
      <c r="F55" s="128"/>
      <c r="G55" s="126"/>
      <c r="H55" s="178"/>
    </row>
    <row r="56" spans="1:8" s="17" customFormat="1" ht="43.5" customHeight="1">
      <c r="A56" s="135" t="s">
        <v>113</v>
      </c>
      <c r="B56" s="130">
        <v>0</v>
      </c>
      <c r="C56" s="130">
        <v>0</v>
      </c>
      <c r="D56" s="92">
        <v>1</v>
      </c>
      <c r="E56" s="132">
        <v>40000</v>
      </c>
      <c r="F56" s="133"/>
      <c r="G56" s="130">
        <v>0</v>
      </c>
      <c r="H56" s="186" t="s">
        <v>275</v>
      </c>
    </row>
    <row r="57" spans="1:8" s="17" customFormat="1" ht="27.75" customHeight="1">
      <c r="A57" s="135" t="s">
        <v>114</v>
      </c>
      <c r="B57" s="130">
        <v>0</v>
      </c>
      <c r="C57" s="130">
        <v>0</v>
      </c>
      <c r="D57" s="92">
        <v>1</v>
      </c>
      <c r="E57" s="132">
        <v>10000</v>
      </c>
      <c r="F57" s="133">
        <v>0</v>
      </c>
      <c r="G57" s="130">
        <v>0</v>
      </c>
      <c r="H57" s="97"/>
    </row>
    <row r="58" spans="1:8" s="17" customFormat="1" ht="27.75" customHeight="1">
      <c r="A58" s="125" t="s">
        <v>99</v>
      </c>
      <c r="B58" s="126"/>
      <c r="C58" s="126"/>
      <c r="D58" s="126"/>
      <c r="E58" s="127"/>
      <c r="F58" s="128"/>
      <c r="G58" s="126"/>
      <c r="H58" s="102"/>
    </row>
    <row r="59" spans="1:8" s="17" customFormat="1" ht="30" customHeight="1">
      <c r="A59" s="135" t="s">
        <v>145</v>
      </c>
      <c r="B59" s="92">
        <v>1</v>
      </c>
      <c r="C59" s="130">
        <v>0</v>
      </c>
      <c r="D59" s="130">
        <v>0</v>
      </c>
      <c r="E59" s="132">
        <v>20000</v>
      </c>
      <c r="F59" s="133">
        <v>70000</v>
      </c>
      <c r="G59" s="130">
        <v>0</v>
      </c>
      <c r="H59" s="97" t="s">
        <v>162</v>
      </c>
    </row>
    <row r="60" spans="1:8" s="17" customFormat="1" ht="30" customHeight="1">
      <c r="A60" s="122" t="s">
        <v>146</v>
      </c>
      <c r="B60" s="93"/>
      <c r="C60" s="93"/>
      <c r="D60" s="93"/>
      <c r="E60" s="120"/>
      <c r="F60" s="124"/>
      <c r="G60" s="93"/>
      <c r="H60" s="121"/>
    </row>
    <row r="61" spans="1:8" s="17" customFormat="1" ht="29.25" customHeight="1">
      <c r="A61" s="125" t="s">
        <v>147</v>
      </c>
      <c r="B61" s="126"/>
      <c r="C61" s="126"/>
      <c r="D61" s="126"/>
      <c r="E61" s="127"/>
      <c r="F61" s="128"/>
      <c r="G61" s="126"/>
      <c r="H61" s="102"/>
    </row>
    <row r="62" spans="1:8" s="17" customFormat="1" ht="29.25" customHeight="1">
      <c r="A62" s="135" t="s">
        <v>118</v>
      </c>
      <c r="B62" s="130">
        <v>0</v>
      </c>
      <c r="C62" s="130">
        <v>0</v>
      </c>
      <c r="D62" s="92">
        <v>1</v>
      </c>
      <c r="E62" s="132">
        <v>10000</v>
      </c>
      <c r="F62" s="133"/>
      <c r="G62" s="130">
        <v>0</v>
      </c>
      <c r="H62" s="97"/>
    </row>
    <row r="63" spans="1:8" s="17" customFormat="1" ht="29.25" customHeight="1">
      <c r="A63" s="135" t="s">
        <v>161</v>
      </c>
      <c r="B63" s="92">
        <v>1</v>
      </c>
      <c r="C63" s="130">
        <v>0</v>
      </c>
      <c r="D63" s="130">
        <v>0</v>
      </c>
      <c r="E63" s="132">
        <v>300000</v>
      </c>
      <c r="F63" s="133">
        <v>182903</v>
      </c>
      <c r="G63" s="130">
        <v>0</v>
      </c>
      <c r="H63" s="97"/>
    </row>
    <row r="64" spans="1:8" s="17" customFormat="1" ht="29.25" customHeight="1">
      <c r="A64" s="135" t="s">
        <v>218</v>
      </c>
      <c r="B64" s="130">
        <v>0</v>
      </c>
      <c r="C64" s="130">
        <v>0</v>
      </c>
      <c r="D64" s="92">
        <v>1</v>
      </c>
      <c r="E64" s="132">
        <v>30000</v>
      </c>
      <c r="F64" s="133">
        <v>0</v>
      </c>
      <c r="G64" s="130">
        <v>0</v>
      </c>
      <c r="H64" s="97" t="s">
        <v>142</v>
      </c>
    </row>
    <row r="65" spans="1:8" s="17" customFormat="1" ht="29.25" customHeight="1" thickBot="1">
      <c r="A65" s="110" t="s">
        <v>219</v>
      </c>
      <c r="B65" s="112">
        <v>1</v>
      </c>
      <c r="C65" s="111">
        <v>0</v>
      </c>
      <c r="D65" s="111">
        <v>0</v>
      </c>
      <c r="E65" s="139">
        <v>250000</v>
      </c>
      <c r="F65" s="114">
        <v>250000</v>
      </c>
      <c r="G65" s="111">
        <v>0</v>
      </c>
      <c r="H65" s="115"/>
    </row>
    <row r="66" spans="1:8" s="17" customFormat="1" ht="29.25" customHeight="1" thickTop="1">
      <c r="A66" s="116" t="s">
        <v>3</v>
      </c>
      <c r="B66" s="58">
        <f>SUM(B54:B65)</f>
        <v>3</v>
      </c>
      <c r="C66" s="117">
        <f>SUM(C54:C65)</f>
        <v>0</v>
      </c>
      <c r="D66" s="140">
        <f>SUM(D54:D65)</f>
        <v>5</v>
      </c>
      <c r="E66" s="60">
        <f>SUM(E54:E65)</f>
        <v>1100000</v>
      </c>
      <c r="F66" s="59">
        <f>SUM(F54:F65)</f>
        <v>502903</v>
      </c>
      <c r="G66" s="183">
        <f>B66*100/73</f>
        <v>4.109589041095891</v>
      </c>
      <c r="H66" s="187"/>
    </row>
    <row r="67" spans="1:8" s="17" customFormat="1" ht="30" customHeight="1">
      <c r="A67" s="11" t="s">
        <v>23</v>
      </c>
      <c r="B67" s="63"/>
      <c r="C67" s="63"/>
      <c r="D67" s="63"/>
      <c r="E67" s="64"/>
      <c r="F67" s="64"/>
      <c r="G67" s="63"/>
      <c r="H67" s="65"/>
    </row>
    <row r="68" spans="1:8" s="17" customFormat="1" ht="30.75" customHeight="1">
      <c r="A68" s="135" t="s">
        <v>166</v>
      </c>
      <c r="B68" s="130">
        <v>0</v>
      </c>
      <c r="C68" s="130">
        <v>0</v>
      </c>
      <c r="D68" s="92">
        <v>1</v>
      </c>
      <c r="E68" s="132">
        <v>400000</v>
      </c>
      <c r="F68" s="133">
        <v>0</v>
      </c>
      <c r="G68" s="130">
        <v>0</v>
      </c>
      <c r="H68" s="97"/>
    </row>
    <row r="69" spans="1:8" s="17" customFormat="1" ht="30.75" customHeight="1">
      <c r="A69" s="122" t="s">
        <v>38</v>
      </c>
      <c r="B69" s="93"/>
      <c r="C69" s="93"/>
      <c r="D69" s="93"/>
      <c r="E69" s="120"/>
      <c r="F69" s="124"/>
      <c r="G69" s="93"/>
      <c r="H69" s="121"/>
    </row>
    <row r="70" spans="1:8" s="17" customFormat="1" ht="30.75" customHeight="1">
      <c r="A70" s="122" t="s">
        <v>167</v>
      </c>
      <c r="B70" s="122"/>
      <c r="C70" s="122"/>
      <c r="D70" s="122"/>
      <c r="E70" s="158"/>
      <c r="F70" s="159"/>
      <c r="G70" s="122"/>
      <c r="H70" s="121"/>
    </row>
    <row r="71" spans="1:8" s="17" customFormat="1" ht="29.25" customHeight="1">
      <c r="A71" s="122" t="s">
        <v>168</v>
      </c>
      <c r="B71" s="122"/>
      <c r="C71" s="122"/>
      <c r="D71" s="122"/>
      <c r="E71" s="158"/>
      <c r="F71" s="159"/>
      <c r="G71" s="122"/>
      <c r="H71" s="121"/>
    </row>
    <row r="72" spans="1:8" s="17" customFormat="1" ht="29.25" customHeight="1">
      <c r="A72" s="122" t="s">
        <v>120</v>
      </c>
      <c r="B72" s="122"/>
      <c r="C72" s="122"/>
      <c r="D72" s="122"/>
      <c r="E72" s="158"/>
      <c r="F72" s="159"/>
      <c r="G72" s="122"/>
      <c r="H72" s="121"/>
    </row>
    <row r="73" spans="1:8" s="17" customFormat="1" ht="29.25" customHeight="1">
      <c r="A73" s="122" t="s">
        <v>170</v>
      </c>
      <c r="B73" s="122"/>
      <c r="C73" s="122"/>
      <c r="D73" s="122"/>
      <c r="E73" s="158"/>
      <c r="F73" s="159"/>
      <c r="G73" s="122"/>
      <c r="H73" s="121"/>
    </row>
    <row r="74" spans="1:8" s="17" customFormat="1" ht="24.75" customHeight="1">
      <c r="A74" s="125" t="s">
        <v>169</v>
      </c>
      <c r="B74" s="125"/>
      <c r="C74" s="125"/>
      <c r="D74" s="125"/>
      <c r="E74" s="160"/>
      <c r="F74" s="161"/>
      <c r="G74" s="125"/>
      <c r="H74" s="102"/>
    </row>
    <row r="75" spans="1:8" s="17" customFormat="1" ht="30.75" customHeight="1">
      <c r="A75" s="135" t="s">
        <v>220</v>
      </c>
      <c r="B75" s="130">
        <v>0</v>
      </c>
      <c r="C75" s="130">
        <v>0</v>
      </c>
      <c r="D75" s="92">
        <v>1</v>
      </c>
      <c r="E75" s="132">
        <v>400000</v>
      </c>
      <c r="F75" s="133">
        <v>0</v>
      </c>
      <c r="G75" s="130">
        <v>0</v>
      </c>
      <c r="H75" s="97"/>
    </row>
    <row r="76" spans="1:8" s="17" customFormat="1" ht="30.75" customHeight="1">
      <c r="A76" s="122" t="s">
        <v>171</v>
      </c>
      <c r="B76" s="93"/>
      <c r="C76" s="93"/>
      <c r="D76" s="93"/>
      <c r="E76" s="120"/>
      <c r="F76" s="124"/>
      <c r="G76" s="93"/>
      <c r="H76" s="121"/>
    </row>
    <row r="77" spans="1:8" s="17" customFormat="1" ht="30.75" customHeight="1">
      <c r="A77" s="122" t="s">
        <v>172</v>
      </c>
      <c r="B77" s="122"/>
      <c r="C77" s="122"/>
      <c r="D77" s="122"/>
      <c r="E77" s="158"/>
      <c r="F77" s="159"/>
      <c r="G77" s="122"/>
      <c r="H77" s="121"/>
    </row>
    <row r="78" spans="1:8" s="17" customFormat="1" ht="29.25" customHeight="1">
      <c r="A78" s="122" t="s">
        <v>173</v>
      </c>
      <c r="B78" s="122"/>
      <c r="C78" s="122"/>
      <c r="D78" s="122"/>
      <c r="E78" s="158"/>
      <c r="F78" s="159"/>
      <c r="G78" s="122"/>
      <c r="H78" s="121"/>
    </row>
    <row r="79" spans="1:8" s="17" customFormat="1" ht="29.25" customHeight="1">
      <c r="A79" s="122" t="s">
        <v>174</v>
      </c>
      <c r="B79" s="122"/>
      <c r="C79" s="122"/>
      <c r="D79" s="122"/>
      <c r="E79" s="158"/>
      <c r="F79" s="159"/>
      <c r="G79" s="122"/>
      <c r="H79" s="121"/>
    </row>
    <row r="80" spans="1:8" s="17" customFormat="1" ht="29.25" customHeight="1">
      <c r="A80" s="122" t="s">
        <v>176</v>
      </c>
      <c r="B80" s="122"/>
      <c r="C80" s="122"/>
      <c r="D80" s="122"/>
      <c r="E80" s="158"/>
      <c r="F80" s="159"/>
      <c r="G80" s="122"/>
      <c r="H80" s="121"/>
    </row>
    <row r="81" spans="1:8" s="17" customFormat="1" ht="24.75" customHeight="1">
      <c r="A81" s="125" t="s">
        <v>177</v>
      </c>
      <c r="B81" s="125"/>
      <c r="C81" s="125"/>
      <c r="D81" s="125"/>
      <c r="E81" s="160"/>
      <c r="F81" s="161"/>
      <c r="G81" s="125"/>
      <c r="H81" s="102"/>
    </row>
    <row r="82" spans="1:8" s="17" customFormat="1" ht="30.75" customHeight="1">
      <c r="A82" s="135" t="s">
        <v>221</v>
      </c>
      <c r="B82" s="130">
        <v>0</v>
      </c>
      <c r="C82" s="130">
        <v>0</v>
      </c>
      <c r="D82" s="92">
        <v>1</v>
      </c>
      <c r="E82" s="132">
        <v>400000</v>
      </c>
      <c r="F82" s="133">
        <v>0</v>
      </c>
      <c r="G82" s="130">
        <v>0</v>
      </c>
      <c r="H82" s="97"/>
    </row>
    <row r="83" spans="1:8" s="17" customFormat="1" ht="30.75" customHeight="1">
      <c r="A83" s="122" t="s">
        <v>38</v>
      </c>
      <c r="B83" s="93"/>
      <c r="C83" s="93"/>
      <c r="D83" s="93"/>
      <c r="E83" s="120"/>
      <c r="F83" s="124"/>
      <c r="G83" s="93"/>
      <c r="H83" s="121"/>
    </row>
    <row r="84" spans="1:8" s="17" customFormat="1" ht="30.75" customHeight="1">
      <c r="A84" s="122" t="s">
        <v>181</v>
      </c>
      <c r="B84" s="122"/>
      <c r="C84" s="122"/>
      <c r="D84" s="122"/>
      <c r="E84" s="158"/>
      <c r="F84" s="159"/>
      <c r="G84" s="122"/>
      <c r="H84" s="121"/>
    </row>
    <row r="85" spans="1:8" s="17" customFormat="1" ht="29.25" customHeight="1">
      <c r="A85" s="122" t="s">
        <v>175</v>
      </c>
      <c r="B85" s="122"/>
      <c r="C85" s="122"/>
      <c r="D85" s="122"/>
      <c r="E85" s="158"/>
      <c r="F85" s="159"/>
      <c r="G85" s="122"/>
      <c r="H85" s="121"/>
    </row>
    <row r="86" spans="1:8" s="17" customFormat="1" ht="29.25" customHeight="1">
      <c r="A86" s="122" t="s">
        <v>120</v>
      </c>
      <c r="B86" s="122"/>
      <c r="C86" s="122"/>
      <c r="D86" s="122"/>
      <c r="E86" s="158"/>
      <c r="F86" s="159"/>
      <c r="G86" s="122"/>
      <c r="H86" s="121"/>
    </row>
    <row r="87" spans="1:8" s="17" customFormat="1" ht="29.25" customHeight="1">
      <c r="A87" s="122" t="s">
        <v>178</v>
      </c>
      <c r="B87" s="122"/>
      <c r="C87" s="122"/>
      <c r="D87" s="122"/>
      <c r="E87" s="158"/>
      <c r="F87" s="159"/>
      <c r="G87" s="122"/>
      <c r="H87" s="121"/>
    </row>
    <row r="88" spans="1:8" s="17" customFormat="1" ht="24.75" customHeight="1">
      <c r="A88" s="125" t="s">
        <v>179</v>
      </c>
      <c r="B88" s="125"/>
      <c r="C88" s="125"/>
      <c r="D88" s="125"/>
      <c r="E88" s="160"/>
      <c r="F88" s="161"/>
      <c r="G88" s="125"/>
      <c r="H88" s="102"/>
    </row>
    <row r="89" spans="1:8" s="17" customFormat="1" ht="30.75" customHeight="1">
      <c r="A89" s="135" t="s">
        <v>222</v>
      </c>
      <c r="B89" s="92">
        <v>1</v>
      </c>
      <c r="C89" s="130">
        <v>0</v>
      </c>
      <c r="D89" s="130">
        <v>0</v>
      </c>
      <c r="E89" s="132">
        <v>400000</v>
      </c>
      <c r="F89" s="133">
        <v>399000</v>
      </c>
      <c r="G89" s="130">
        <v>0</v>
      </c>
      <c r="H89" s="97"/>
    </row>
    <row r="90" spans="1:8" s="17" customFormat="1" ht="30.75" customHeight="1">
      <c r="A90" s="122" t="s">
        <v>38</v>
      </c>
      <c r="B90" s="93"/>
      <c r="C90" s="93"/>
      <c r="D90" s="93"/>
      <c r="E90" s="120"/>
      <c r="F90" s="124"/>
      <c r="G90" s="93"/>
      <c r="H90" s="121"/>
    </row>
    <row r="91" spans="1:8" s="17" customFormat="1" ht="30.75" customHeight="1">
      <c r="A91" s="122" t="s">
        <v>180</v>
      </c>
      <c r="B91" s="122"/>
      <c r="C91" s="122"/>
      <c r="D91" s="122"/>
      <c r="E91" s="158"/>
      <c r="F91" s="159"/>
      <c r="G91" s="122"/>
      <c r="H91" s="121"/>
    </row>
    <row r="92" spans="1:8" s="17" customFormat="1" ht="29.25" customHeight="1">
      <c r="A92" s="122" t="s">
        <v>182</v>
      </c>
      <c r="B92" s="122"/>
      <c r="C92" s="122"/>
      <c r="D92" s="122"/>
      <c r="E92" s="158"/>
      <c r="F92" s="159"/>
      <c r="G92" s="122"/>
      <c r="H92" s="121"/>
    </row>
    <row r="93" spans="1:8" s="17" customFormat="1" ht="29.25" customHeight="1">
      <c r="A93" s="122" t="s">
        <v>120</v>
      </c>
      <c r="B93" s="122"/>
      <c r="C93" s="122"/>
      <c r="D93" s="122"/>
      <c r="E93" s="158"/>
      <c r="F93" s="159"/>
      <c r="G93" s="122"/>
      <c r="H93" s="121"/>
    </row>
    <row r="94" spans="1:8" s="17" customFormat="1" ht="29.25" customHeight="1">
      <c r="A94" s="122" t="s">
        <v>100</v>
      </c>
      <c r="B94" s="122"/>
      <c r="C94" s="122"/>
      <c r="D94" s="122"/>
      <c r="E94" s="158"/>
      <c r="F94" s="159"/>
      <c r="G94" s="122"/>
      <c r="H94" s="121"/>
    </row>
    <row r="95" spans="1:8" s="17" customFormat="1" ht="24.75" customHeight="1">
      <c r="A95" s="125" t="s">
        <v>183</v>
      </c>
      <c r="B95" s="125"/>
      <c r="C95" s="125"/>
      <c r="D95" s="125"/>
      <c r="E95" s="160"/>
      <c r="F95" s="161"/>
      <c r="G95" s="125"/>
      <c r="H95" s="102"/>
    </row>
    <row r="96" spans="1:8" s="17" customFormat="1" ht="30.75" customHeight="1">
      <c r="A96" s="135" t="s">
        <v>223</v>
      </c>
      <c r="B96" s="92">
        <v>1</v>
      </c>
      <c r="C96" s="130">
        <v>0</v>
      </c>
      <c r="D96" s="130">
        <v>0</v>
      </c>
      <c r="E96" s="132">
        <v>400000</v>
      </c>
      <c r="F96" s="133">
        <v>399000</v>
      </c>
      <c r="G96" s="130">
        <v>0</v>
      </c>
      <c r="H96" s="97"/>
    </row>
    <row r="97" spans="1:8" s="17" customFormat="1" ht="30.75" customHeight="1">
      <c r="A97" s="122" t="s">
        <v>38</v>
      </c>
      <c r="B97" s="93"/>
      <c r="C97" s="93"/>
      <c r="D97" s="93"/>
      <c r="E97" s="120"/>
      <c r="F97" s="124"/>
      <c r="G97" s="93"/>
      <c r="H97" s="121"/>
    </row>
    <row r="98" spans="1:8" s="17" customFormat="1" ht="30.75" customHeight="1">
      <c r="A98" s="122" t="s">
        <v>180</v>
      </c>
      <c r="B98" s="122"/>
      <c r="C98" s="122"/>
      <c r="D98" s="122"/>
      <c r="E98" s="158"/>
      <c r="F98" s="159"/>
      <c r="G98" s="122"/>
      <c r="H98" s="121"/>
    </row>
    <row r="99" spans="1:8" s="17" customFormat="1" ht="29.25" customHeight="1">
      <c r="A99" s="122" t="s">
        <v>182</v>
      </c>
      <c r="B99" s="122"/>
      <c r="C99" s="122"/>
      <c r="D99" s="122"/>
      <c r="E99" s="158"/>
      <c r="F99" s="159"/>
      <c r="G99" s="122"/>
      <c r="H99" s="121"/>
    </row>
    <row r="100" spans="1:8" s="17" customFormat="1" ht="29.25" customHeight="1">
      <c r="A100" s="122" t="s">
        <v>120</v>
      </c>
      <c r="B100" s="122"/>
      <c r="C100" s="122"/>
      <c r="D100" s="122"/>
      <c r="E100" s="158"/>
      <c r="F100" s="159"/>
      <c r="G100" s="122"/>
      <c r="H100" s="121"/>
    </row>
    <row r="101" spans="1:8" s="17" customFormat="1" ht="29.25" customHeight="1">
      <c r="A101" s="122" t="s">
        <v>184</v>
      </c>
      <c r="B101" s="122"/>
      <c r="C101" s="122"/>
      <c r="D101" s="122"/>
      <c r="E101" s="158"/>
      <c r="F101" s="159"/>
      <c r="G101" s="122"/>
      <c r="H101" s="121"/>
    </row>
    <row r="102" spans="1:8" s="17" customFormat="1" ht="24.75" customHeight="1">
      <c r="A102" s="125" t="s">
        <v>185</v>
      </c>
      <c r="B102" s="125"/>
      <c r="C102" s="125"/>
      <c r="D102" s="125"/>
      <c r="E102" s="160"/>
      <c r="F102" s="161"/>
      <c r="G102" s="125"/>
      <c r="H102" s="102"/>
    </row>
    <row r="103" spans="1:8" s="17" customFormat="1" ht="30.75" customHeight="1">
      <c r="A103" s="135" t="s">
        <v>224</v>
      </c>
      <c r="B103" s="130">
        <v>0</v>
      </c>
      <c r="C103" s="130">
        <v>0</v>
      </c>
      <c r="D103" s="92">
        <v>1</v>
      </c>
      <c r="E103" s="132">
        <v>400000</v>
      </c>
      <c r="F103" s="133">
        <v>0</v>
      </c>
      <c r="G103" s="130">
        <v>0</v>
      </c>
      <c r="H103" s="97"/>
    </row>
    <row r="104" spans="1:8" s="17" customFormat="1" ht="30.75" customHeight="1">
      <c r="A104" s="122" t="s">
        <v>38</v>
      </c>
      <c r="B104" s="93"/>
      <c r="C104" s="93"/>
      <c r="D104" s="93"/>
      <c r="E104" s="120"/>
      <c r="F104" s="124"/>
      <c r="G104" s="93"/>
      <c r="H104" s="121"/>
    </row>
    <row r="105" spans="1:8" s="17" customFormat="1" ht="30.75" customHeight="1">
      <c r="A105" s="122" t="s">
        <v>186</v>
      </c>
      <c r="B105" s="122"/>
      <c r="C105" s="122"/>
      <c r="D105" s="122"/>
      <c r="E105" s="158"/>
      <c r="F105" s="159"/>
      <c r="G105" s="122"/>
      <c r="H105" s="121"/>
    </row>
    <row r="106" spans="1:8" s="17" customFormat="1" ht="29.25" customHeight="1">
      <c r="A106" s="122" t="s">
        <v>187</v>
      </c>
      <c r="B106" s="122"/>
      <c r="C106" s="122"/>
      <c r="D106" s="122"/>
      <c r="E106" s="158"/>
      <c r="F106" s="159"/>
      <c r="G106" s="122"/>
      <c r="H106" s="121"/>
    </row>
    <row r="107" spans="1:8" s="17" customFormat="1" ht="29.25" customHeight="1">
      <c r="A107" s="122" t="s">
        <v>120</v>
      </c>
      <c r="B107" s="122"/>
      <c r="C107" s="122"/>
      <c r="D107" s="122"/>
      <c r="E107" s="158"/>
      <c r="F107" s="159"/>
      <c r="G107" s="122"/>
      <c r="H107" s="121"/>
    </row>
    <row r="108" spans="1:8" s="17" customFormat="1" ht="29.25" customHeight="1">
      <c r="A108" s="122" t="s">
        <v>188</v>
      </c>
      <c r="B108" s="122"/>
      <c r="C108" s="122"/>
      <c r="D108" s="122"/>
      <c r="E108" s="158"/>
      <c r="F108" s="159"/>
      <c r="G108" s="122"/>
      <c r="H108" s="121"/>
    </row>
    <row r="109" spans="1:8" s="17" customFormat="1" ht="24.75" customHeight="1">
      <c r="A109" s="125" t="s">
        <v>189</v>
      </c>
      <c r="B109" s="125"/>
      <c r="C109" s="125"/>
      <c r="D109" s="125"/>
      <c r="E109" s="160"/>
      <c r="F109" s="161"/>
      <c r="G109" s="125"/>
      <c r="H109" s="102"/>
    </row>
    <row r="110" spans="1:8" s="17" customFormat="1" ht="30.75" customHeight="1">
      <c r="A110" s="135" t="s">
        <v>225</v>
      </c>
      <c r="B110" s="130">
        <v>0</v>
      </c>
      <c r="C110" s="130">
        <v>0</v>
      </c>
      <c r="D110" s="92">
        <v>1</v>
      </c>
      <c r="E110" s="132">
        <v>400000</v>
      </c>
      <c r="F110" s="133">
        <v>0</v>
      </c>
      <c r="G110" s="130">
        <v>0</v>
      </c>
      <c r="H110" s="97"/>
    </row>
    <row r="111" spans="1:8" s="17" customFormat="1" ht="30.75" customHeight="1">
      <c r="A111" s="122" t="s">
        <v>38</v>
      </c>
      <c r="B111" s="93"/>
      <c r="C111" s="93"/>
      <c r="D111" s="93"/>
      <c r="E111" s="120"/>
      <c r="F111" s="124"/>
      <c r="G111" s="93"/>
      <c r="H111" s="121"/>
    </row>
    <row r="112" spans="1:8" s="17" customFormat="1" ht="30.75" customHeight="1">
      <c r="A112" s="122" t="s">
        <v>180</v>
      </c>
      <c r="B112" s="122"/>
      <c r="C112" s="122"/>
      <c r="D112" s="122"/>
      <c r="E112" s="158"/>
      <c r="F112" s="159"/>
      <c r="G112" s="122"/>
      <c r="H112" s="121"/>
    </row>
    <row r="113" spans="1:8" s="17" customFormat="1" ht="29.25" customHeight="1">
      <c r="A113" s="122" t="s">
        <v>182</v>
      </c>
      <c r="B113" s="122"/>
      <c r="C113" s="122"/>
      <c r="D113" s="122"/>
      <c r="E113" s="158"/>
      <c r="F113" s="159"/>
      <c r="G113" s="122"/>
      <c r="H113" s="121"/>
    </row>
    <row r="114" spans="1:8" s="17" customFormat="1" ht="29.25" customHeight="1">
      <c r="A114" s="122" t="s">
        <v>120</v>
      </c>
      <c r="B114" s="122"/>
      <c r="C114" s="122"/>
      <c r="D114" s="122"/>
      <c r="E114" s="158"/>
      <c r="F114" s="159"/>
      <c r="G114" s="122"/>
      <c r="H114" s="121"/>
    </row>
    <row r="115" spans="1:8" s="17" customFormat="1" ht="29.25" customHeight="1">
      <c r="A115" s="122" t="s">
        <v>196</v>
      </c>
      <c r="B115" s="122"/>
      <c r="C115" s="122"/>
      <c r="D115" s="122"/>
      <c r="E115" s="158"/>
      <c r="F115" s="159"/>
      <c r="G115" s="122"/>
      <c r="H115" s="121"/>
    </row>
    <row r="116" spans="1:8" s="17" customFormat="1" ht="24.75" customHeight="1">
      <c r="A116" s="125" t="s">
        <v>197</v>
      </c>
      <c r="B116" s="125"/>
      <c r="C116" s="125"/>
      <c r="D116" s="125"/>
      <c r="E116" s="160"/>
      <c r="F116" s="161"/>
      <c r="G116" s="125"/>
      <c r="H116" s="102"/>
    </row>
    <row r="117" spans="1:8" s="17" customFormat="1" ht="27" customHeight="1">
      <c r="A117" s="135" t="s">
        <v>226</v>
      </c>
      <c r="B117" s="130">
        <v>0</v>
      </c>
      <c r="C117" s="130">
        <v>0</v>
      </c>
      <c r="D117" s="92">
        <v>1</v>
      </c>
      <c r="E117" s="132">
        <v>400000</v>
      </c>
      <c r="F117" s="133">
        <v>0</v>
      </c>
      <c r="G117" s="130">
        <v>0</v>
      </c>
      <c r="H117" s="97"/>
    </row>
    <row r="118" spans="1:8" s="17" customFormat="1" ht="27" customHeight="1">
      <c r="A118" s="122" t="s">
        <v>38</v>
      </c>
      <c r="B118" s="93"/>
      <c r="C118" s="93"/>
      <c r="D118" s="93"/>
      <c r="E118" s="120"/>
      <c r="F118" s="124"/>
      <c r="G118" s="93"/>
      <c r="H118" s="121"/>
    </row>
    <row r="119" spans="1:8" s="17" customFormat="1" ht="27" customHeight="1">
      <c r="A119" s="122" t="s">
        <v>198</v>
      </c>
      <c r="B119" s="122"/>
      <c r="C119" s="122"/>
      <c r="D119" s="122"/>
      <c r="E119" s="158"/>
      <c r="F119" s="159"/>
      <c r="G119" s="122"/>
      <c r="H119" s="121"/>
    </row>
    <row r="120" spans="1:8" s="17" customFormat="1" ht="27" customHeight="1">
      <c r="A120" s="122" t="s">
        <v>199</v>
      </c>
      <c r="B120" s="122"/>
      <c r="C120" s="122"/>
      <c r="D120" s="122"/>
      <c r="E120" s="158"/>
      <c r="F120" s="159"/>
      <c r="G120" s="122"/>
      <c r="H120" s="121"/>
    </row>
    <row r="121" spans="1:8" s="17" customFormat="1" ht="27" customHeight="1">
      <c r="A121" s="122" t="s">
        <v>120</v>
      </c>
      <c r="B121" s="122"/>
      <c r="C121" s="122"/>
      <c r="D121" s="122"/>
      <c r="E121" s="158"/>
      <c r="F121" s="159"/>
      <c r="G121" s="122"/>
      <c r="H121" s="121"/>
    </row>
    <row r="122" spans="1:8" s="17" customFormat="1" ht="27" customHeight="1">
      <c r="A122" s="122" t="s">
        <v>200</v>
      </c>
      <c r="B122" s="122"/>
      <c r="C122" s="122"/>
      <c r="D122" s="122"/>
      <c r="E122" s="158"/>
      <c r="F122" s="159"/>
      <c r="G122" s="122"/>
      <c r="H122" s="121"/>
    </row>
    <row r="123" spans="1:8" s="17" customFormat="1" ht="27" customHeight="1">
      <c r="A123" s="125" t="s">
        <v>201</v>
      </c>
      <c r="B123" s="125"/>
      <c r="C123" s="125"/>
      <c r="D123" s="125"/>
      <c r="E123" s="160"/>
      <c r="F123" s="161"/>
      <c r="G123" s="125"/>
      <c r="H123" s="102"/>
    </row>
    <row r="124" spans="1:8" s="17" customFormat="1" ht="30" customHeight="1">
      <c r="A124" s="135" t="s">
        <v>227</v>
      </c>
      <c r="B124" s="130">
        <v>0</v>
      </c>
      <c r="C124" s="130">
        <v>0</v>
      </c>
      <c r="D124" s="92">
        <v>1</v>
      </c>
      <c r="E124" s="132">
        <v>400000</v>
      </c>
      <c r="F124" s="133">
        <v>0</v>
      </c>
      <c r="G124" s="130">
        <v>0</v>
      </c>
      <c r="H124" s="97"/>
    </row>
    <row r="125" spans="1:8" s="17" customFormat="1" ht="30" customHeight="1">
      <c r="A125" s="122" t="s">
        <v>38</v>
      </c>
      <c r="B125" s="93"/>
      <c r="C125" s="93"/>
      <c r="D125" s="93"/>
      <c r="E125" s="120"/>
      <c r="F125" s="124"/>
      <c r="G125" s="93"/>
      <c r="H125" s="121"/>
    </row>
    <row r="126" spans="1:8" s="17" customFormat="1" ht="30" customHeight="1">
      <c r="A126" s="122" t="s">
        <v>202</v>
      </c>
      <c r="B126" s="122"/>
      <c r="C126" s="122"/>
      <c r="D126" s="122"/>
      <c r="E126" s="158"/>
      <c r="F126" s="159"/>
      <c r="G126" s="122"/>
      <c r="H126" s="121"/>
    </row>
    <row r="127" spans="1:8" s="17" customFormat="1" ht="30" customHeight="1">
      <c r="A127" s="122" t="s">
        <v>203</v>
      </c>
      <c r="B127" s="122"/>
      <c r="C127" s="122"/>
      <c r="D127" s="122"/>
      <c r="E127" s="158"/>
      <c r="F127" s="159"/>
      <c r="G127" s="122"/>
      <c r="H127" s="121"/>
    </row>
    <row r="128" spans="1:8" s="17" customFormat="1" ht="30" customHeight="1">
      <c r="A128" s="122" t="s">
        <v>120</v>
      </c>
      <c r="B128" s="122"/>
      <c r="C128" s="122"/>
      <c r="D128" s="122"/>
      <c r="E128" s="158"/>
      <c r="F128" s="159"/>
      <c r="G128" s="122"/>
      <c r="H128" s="121"/>
    </row>
    <row r="129" spans="1:8" s="17" customFormat="1" ht="30" customHeight="1">
      <c r="A129" s="122" t="s">
        <v>204</v>
      </c>
      <c r="B129" s="122"/>
      <c r="C129" s="122"/>
      <c r="D129" s="122"/>
      <c r="E129" s="158"/>
      <c r="F129" s="159"/>
      <c r="G129" s="122"/>
      <c r="H129" s="121"/>
    </row>
    <row r="130" spans="1:8" s="17" customFormat="1" ht="30" customHeight="1">
      <c r="A130" s="125" t="s">
        <v>205</v>
      </c>
      <c r="B130" s="125"/>
      <c r="C130" s="125"/>
      <c r="D130" s="125"/>
      <c r="E130" s="160"/>
      <c r="F130" s="161"/>
      <c r="G130" s="125"/>
      <c r="H130" s="102"/>
    </row>
    <row r="131" spans="1:8" s="17" customFormat="1" ht="30" customHeight="1">
      <c r="A131" s="135" t="s">
        <v>228</v>
      </c>
      <c r="B131" s="130">
        <v>0</v>
      </c>
      <c r="C131" s="130">
        <v>0</v>
      </c>
      <c r="D131" s="92">
        <v>1</v>
      </c>
      <c r="E131" s="132">
        <v>400000</v>
      </c>
      <c r="F131" s="133">
        <v>0</v>
      </c>
      <c r="G131" s="130">
        <v>0</v>
      </c>
      <c r="H131" s="97"/>
    </row>
    <row r="132" spans="1:8" s="17" customFormat="1" ht="30" customHeight="1">
      <c r="A132" s="122" t="s">
        <v>38</v>
      </c>
      <c r="B132" s="93"/>
      <c r="C132" s="93"/>
      <c r="D132" s="93"/>
      <c r="E132" s="120"/>
      <c r="F132" s="124"/>
      <c r="G132" s="93"/>
      <c r="H132" s="121"/>
    </row>
    <row r="133" spans="1:8" s="17" customFormat="1" ht="30" customHeight="1">
      <c r="A133" s="122" t="s">
        <v>206</v>
      </c>
      <c r="B133" s="122"/>
      <c r="C133" s="122"/>
      <c r="D133" s="122"/>
      <c r="E133" s="158"/>
      <c r="F133" s="159"/>
      <c r="G133" s="122"/>
      <c r="H133" s="121"/>
    </row>
    <row r="134" spans="1:8" s="17" customFormat="1" ht="30" customHeight="1">
      <c r="A134" s="122" t="s">
        <v>207</v>
      </c>
      <c r="B134" s="122"/>
      <c r="C134" s="122"/>
      <c r="D134" s="122"/>
      <c r="E134" s="158"/>
      <c r="F134" s="159"/>
      <c r="G134" s="122"/>
      <c r="H134" s="121"/>
    </row>
    <row r="135" spans="1:8" s="17" customFormat="1" ht="30" customHeight="1">
      <c r="A135" s="122" t="s">
        <v>120</v>
      </c>
      <c r="B135" s="122"/>
      <c r="C135" s="122"/>
      <c r="D135" s="122"/>
      <c r="E135" s="158"/>
      <c r="F135" s="159"/>
      <c r="G135" s="122"/>
      <c r="H135" s="121"/>
    </row>
    <row r="136" spans="1:8" s="17" customFormat="1" ht="30" customHeight="1">
      <c r="A136" s="122" t="s">
        <v>208</v>
      </c>
      <c r="B136" s="122"/>
      <c r="C136" s="122"/>
      <c r="D136" s="122"/>
      <c r="E136" s="158"/>
      <c r="F136" s="159"/>
      <c r="G136" s="122"/>
      <c r="H136" s="121"/>
    </row>
    <row r="137" spans="1:8" s="17" customFormat="1" ht="30" customHeight="1">
      <c r="A137" s="125" t="s">
        <v>209</v>
      </c>
      <c r="B137" s="125"/>
      <c r="C137" s="125"/>
      <c r="D137" s="125"/>
      <c r="E137" s="160"/>
      <c r="F137" s="161"/>
      <c r="G137" s="125"/>
      <c r="H137" s="102"/>
    </row>
    <row r="138" spans="1:8" s="17" customFormat="1" ht="30" customHeight="1">
      <c r="A138" s="135" t="s">
        <v>229</v>
      </c>
      <c r="B138" s="130">
        <v>0</v>
      </c>
      <c r="C138" s="130">
        <v>0</v>
      </c>
      <c r="D138" s="92">
        <v>1</v>
      </c>
      <c r="E138" s="132">
        <v>400000</v>
      </c>
      <c r="F138" s="133">
        <v>0</v>
      </c>
      <c r="G138" s="130">
        <v>0</v>
      </c>
      <c r="H138" s="97"/>
    </row>
    <row r="139" spans="1:8" s="17" customFormat="1" ht="30" customHeight="1">
      <c r="A139" s="122" t="s">
        <v>38</v>
      </c>
      <c r="B139" s="93"/>
      <c r="C139" s="93"/>
      <c r="D139" s="93"/>
      <c r="E139" s="120"/>
      <c r="F139" s="124"/>
      <c r="G139" s="93"/>
      <c r="H139" s="121"/>
    </row>
    <row r="140" spans="1:8" s="17" customFormat="1" ht="30" customHeight="1">
      <c r="A140" s="122" t="s">
        <v>214</v>
      </c>
      <c r="B140" s="122"/>
      <c r="C140" s="122"/>
      <c r="D140" s="122"/>
      <c r="E140" s="158"/>
      <c r="F140" s="159"/>
      <c r="G140" s="122"/>
      <c r="H140" s="121"/>
    </row>
    <row r="141" spans="1:8" s="17" customFormat="1" ht="30" customHeight="1">
      <c r="A141" s="122" t="s">
        <v>215</v>
      </c>
      <c r="B141" s="122"/>
      <c r="C141" s="122"/>
      <c r="D141" s="122"/>
      <c r="E141" s="158"/>
      <c r="F141" s="159"/>
      <c r="G141" s="122"/>
      <c r="H141" s="121"/>
    </row>
    <row r="142" spans="1:8" s="17" customFormat="1" ht="30" customHeight="1">
      <c r="A142" s="122" t="s">
        <v>216</v>
      </c>
      <c r="B142" s="122"/>
      <c r="C142" s="122"/>
      <c r="D142" s="122"/>
      <c r="E142" s="158"/>
      <c r="F142" s="159"/>
      <c r="G142" s="122"/>
      <c r="H142" s="121"/>
    </row>
    <row r="143" spans="1:8" s="17" customFormat="1" ht="30" customHeight="1">
      <c r="A143" s="125" t="s">
        <v>217</v>
      </c>
      <c r="B143" s="125"/>
      <c r="C143" s="125"/>
      <c r="D143" s="125"/>
      <c r="E143" s="160"/>
      <c r="F143" s="161"/>
      <c r="G143" s="125"/>
      <c r="H143" s="102"/>
    </row>
    <row r="144" spans="1:8" s="17" customFormat="1" ht="29.25" customHeight="1">
      <c r="A144" s="103" t="s">
        <v>230</v>
      </c>
      <c r="B144" s="105">
        <v>0</v>
      </c>
      <c r="C144" s="105">
        <v>0</v>
      </c>
      <c r="D144" s="104">
        <v>1</v>
      </c>
      <c r="E144" s="137">
        <v>100000</v>
      </c>
      <c r="F144" s="107"/>
      <c r="G144" s="105"/>
      <c r="H144" s="108"/>
    </row>
    <row r="145" spans="1:8" s="17" customFormat="1" ht="29.25" customHeight="1">
      <c r="A145" s="103" t="s">
        <v>231</v>
      </c>
      <c r="B145" s="105">
        <v>0</v>
      </c>
      <c r="C145" s="105">
        <v>0</v>
      </c>
      <c r="D145" s="104">
        <v>1</v>
      </c>
      <c r="E145" s="137">
        <v>100000</v>
      </c>
      <c r="F145" s="107"/>
      <c r="G145" s="105"/>
      <c r="H145" s="108"/>
    </row>
    <row r="146" spans="1:8" s="17" customFormat="1" ht="28.5" customHeight="1">
      <c r="A146" s="188" t="s">
        <v>232</v>
      </c>
      <c r="B146" s="92">
        <v>1</v>
      </c>
      <c r="C146" s="185">
        <v>0</v>
      </c>
      <c r="D146" s="130">
        <v>0</v>
      </c>
      <c r="E146" s="120">
        <v>300000</v>
      </c>
      <c r="F146" s="124">
        <v>23224.37</v>
      </c>
      <c r="G146" s="93">
        <v>0</v>
      </c>
      <c r="H146" s="121"/>
    </row>
    <row r="147" spans="1:8" s="17" customFormat="1" ht="28.5" customHeight="1">
      <c r="A147" s="189" t="s">
        <v>39</v>
      </c>
      <c r="B147" s="189"/>
      <c r="C147" s="189"/>
      <c r="D147" s="189"/>
      <c r="E147" s="190"/>
      <c r="F147" s="191"/>
      <c r="G147" s="189"/>
      <c r="H147" s="102"/>
    </row>
    <row r="148" spans="1:8" s="17" customFormat="1" ht="27.75" customHeight="1" thickBot="1">
      <c r="A148" s="192" t="s">
        <v>233</v>
      </c>
      <c r="B148" s="111">
        <v>0</v>
      </c>
      <c r="C148" s="111">
        <v>0</v>
      </c>
      <c r="D148" s="92">
        <v>1</v>
      </c>
      <c r="E148" s="132">
        <v>20000</v>
      </c>
      <c r="F148" s="133">
        <v>0</v>
      </c>
      <c r="G148" s="130">
        <v>0</v>
      </c>
      <c r="H148" s="97"/>
    </row>
    <row r="149" spans="1:8" s="63" customFormat="1" ht="29.25" customHeight="1" thickTop="1">
      <c r="A149" s="116" t="s">
        <v>3</v>
      </c>
      <c r="B149" s="58">
        <f>SUM(B68:B148)</f>
        <v>3</v>
      </c>
      <c r="C149" s="117">
        <f>SUM(C68:C148)</f>
        <v>0</v>
      </c>
      <c r="D149" s="58">
        <f>SUM(D68:D148)</f>
        <v>12</v>
      </c>
      <c r="E149" s="117">
        <f>SUM(E68:E148)</f>
        <v>4920000</v>
      </c>
      <c r="F149" s="117">
        <f>SUM(F68:F148)</f>
        <v>821224.37</v>
      </c>
      <c r="G149" s="117">
        <f>B149*100/73</f>
        <v>4.109589041095891</v>
      </c>
      <c r="H149" s="193"/>
    </row>
    <row r="150" spans="1:8" s="17" customFormat="1" ht="30" customHeight="1">
      <c r="A150" s="236" t="s">
        <v>28</v>
      </c>
      <c r="B150" s="237"/>
      <c r="C150" s="237"/>
      <c r="D150" s="237"/>
      <c r="E150" s="237"/>
      <c r="F150" s="237"/>
      <c r="G150" s="237"/>
      <c r="H150" s="238"/>
    </row>
    <row r="151" spans="1:8" s="17" customFormat="1" ht="30" customHeight="1">
      <c r="A151" s="122" t="s">
        <v>57</v>
      </c>
      <c r="B151" s="93">
        <v>0</v>
      </c>
      <c r="C151" s="93">
        <v>0</v>
      </c>
      <c r="D151" s="123">
        <v>1</v>
      </c>
      <c r="E151" s="120">
        <v>20000</v>
      </c>
      <c r="F151" s="124">
        <v>0</v>
      </c>
      <c r="G151" s="93">
        <v>0</v>
      </c>
      <c r="H151" s="97"/>
    </row>
    <row r="152" spans="1:8" s="17" customFormat="1" ht="30" customHeight="1">
      <c r="A152" s="125" t="s">
        <v>56</v>
      </c>
      <c r="B152" s="123"/>
      <c r="C152" s="93"/>
      <c r="D152" s="194"/>
      <c r="E152" s="120"/>
      <c r="F152" s="124"/>
      <c r="G152" s="93"/>
      <c r="H152" s="102"/>
    </row>
    <row r="153" spans="1:8" s="17" customFormat="1" ht="30" customHeight="1">
      <c r="A153" s="103" t="s">
        <v>40</v>
      </c>
      <c r="B153" s="130">
        <v>0</v>
      </c>
      <c r="C153" s="130">
        <v>0</v>
      </c>
      <c r="D153" s="109">
        <v>1</v>
      </c>
      <c r="E153" s="132">
        <v>20000</v>
      </c>
      <c r="F153" s="133">
        <v>0</v>
      </c>
      <c r="G153" s="130">
        <v>0</v>
      </c>
      <c r="H153" s="108"/>
    </row>
    <row r="154" spans="1:8" s="17" customFormat="1" ht="30" customHeight="1">
      <c r="A154" s="135" t="s">
        <v>41</v>
      </c>
      <c r="B154" s="130">
        <v>0</v>
      </c>
      <c r="C154" s="130"/>
      <c r="D154" s="123">
        <v>1</v>
      </c>
      <c r="E154" s="132">
        <v>20000</v>
      </c>
      <c r="F154" s="133"/>
      <c r="G154" s="130"/>
      <c r="H154" s="97" t="s">
        <v>142</v>
      </c>
    </row>
    <row r="155" spans="1:8" s="17" customFormat="1" ht="30" customHeight="1">
      <c r="A155" s="125" t="s">
        <v>42</v>
      </c>
      <c r="B155" s="126"/>
      <c r="C155" s="126"/>
      <c r="D155" s="126"/>
      <c r="E155" s="127"/>
      <c r="F155" s="128"/>
      <c r="G155" s="126"/>
      <c r="H155" s="102"/>
    </row>
    <row r="156" spans="1:8" s="17" customFormat="1" ht="30" customHeight="1">
      <c r="A156" s="103" t="s">
        <v>43</v>
      </c>
      <c r="B156" s="105">
        <v>0</v>
      </c>
      <c r="C156" s="130">
        <v>0</v>
      </c>
      <c r="D156" s="104">
        <v>1</v>
      </c>
      <c r="E156" s="132">
        <v>20000</v>
      </c>
      <c r="F156" s="133"/>
      <c r="G156" s="130">
        <v>0</v>
      </c>
      <c r="H156" s="108" t="s">
        <v>142</v>
      </c>
    </row>
    <row r="157" spans="1:8" s="17" customFormat="1" ht="30" customHeight="1">
      <c r="A157" s="195" t="s">
        <v>73</v>
      </c>
      <c r="B157" s="105">
        <v>0</v>
      </c>
      <c r="C157" s="130">
        <v>0</v>
      </c>
      <c r="D157" s="92">
        <v>1</v>
      </c>
      <c r="E157" s="132">
        <v>50000</v>
      </c>
      <c r="F157" s="133">
        <v>0</v>
      </c>
      <c r="G157" s="130">
        <v>0</v>
      </c>
      <c r="H157" s="108" t="s">
        <v>247</v>
      </c>
    </row>
    <row r="158" spans="1:8" s="17" customFormat="1" ht="30" customHeight="1">
      <c r="A158" s="103" t="s">
        <v>102</v>
      </c>
      <c r="B158" s="105">
        <v>0</v>
      </c>
      <c r="C158" s="105">
        <v>0</v>
      </c>
      <c r="D158" s="104">
        <v>1</v>
      </c>
      <c r="E158" s="137">
        <v>50000</v>
      </c>
      <c r="F158" s="107">
        <v>0</v>
      </c>
      <c r="G158" s="105">
        <v>0</v>
      </c>
      <c r="H158" s="108" t="s">
        <v>247</v>
      </c>
    </row>
    <row r="159" spans="1:8" s="17" customFormat="1" ht="30" customHeight="1">
      <c r="A159" s="103" t="s">
        <v>103</v>
      </c>
      <c r="B159" s="105">
        <v>0</v>
      </c>
      <c r="C159" s="105">
        <v>0</v>
      </c>
      <c r="D159" s="104">
        <v>1</v>
      </c>
      <c r="E159" s="137">
        <v>10000</v>
      </c>
      <c r="F159" s="107">
        <v>0</v>
      </c>
      <c r="G159" s="105">
        <v>0</v>
      </c>
      <c r="H159" s="108"/>
    </row>
    <row r="160" spans="1:8" s="17" customFormat="1" ht="30" customHeight="1">
      <c r="A160" s="103" t="s">
        <v>104</v>
      </c>
      <c r="B160" s="105">
        <v>0</v>
      </c>
      <c r="C160" s="105">
        <v>0</v>
      </c>
      <c r="D160" s="104">
        <v>1</v>
      </c>
      <c r="E160" s="137">
        <v>20000</v>
      </c>
      <c r="F160" s="107">
        <v>0</v>
      </c>
      <c r="G160" s="105">
        <v>0</v>
      </c>
      <c r="H160" s="108"/>
    </row>
    <row r="161" spans="1:8" s="17" customFormat="1" ht="30" customHeight="1" thickBot="1">
      <c r="A161" s="110" t="s">
        <v>119</v>
      </c>
      <c r="B161" s="111">
        <v>0</v>
      </c>
      <c r="C161" s="111">
        <v>0</v>
      </c>
      <c r="D161" s="180">
        <v>1</v>
      </c>
      <c r="E161" s="139">
        <v>40000</v>
      </c>
      <c r="F161" s="114">
        <v>0</v>
      </c>
      <c r="G161" s="111">
        <v>0</v>
      </c>
      <c r="H161" s="115"/>
    </row>
    <row r="162" spans="1:8" s="19" customFormat="1" ht="26.25" customHeight="1" thickTop="1">
      <c r="A162" s="116" t="s">
        <v>3</v>
      </c>
      <c r="B162" s="196">
        <f>SUM(B151:B161)</f>
        <v>0</v>
      </c>
      <c r="C162" s="165">
        <f>SUM(C151:C161)</f>
        <v>0</v>
      </c>
      <c r="D162" s="140">
        <f>SUM(D151:D161)</f>
        <v>9</v>
      </c>
      <c r="E162" s="197">
        <f>SUM(E151:E161)</f>
        <v>250000</v>
      </c>
      <c r="F162" s="196">
        <f>SUM(F151:F161)</f>
        <v>0</v>
      </c>
      <c r="G162" s="117">
        <f>B162*100/73</f>
        <v>0</v>
      </c>
      <c r="H162" s="57"/>
    </row>
    <row r="163" spans="1:8" s="17" customFormat="1" ht="32.25" customHeight="1">
      <c r="A163" s="168" t="s">
        <v>19</v>
      </c>
      <c r="B163" s="61"/>
      <c r="C163" s="61"/>
      <c r="D163" s="61"/>
      <c r="E163" s="62"/>
      <c r="F163" s="62"/>
      <c r="G163" s="61"/>
      <c r="H163" s="169"/>
    </row>
    <row r="164" spans="1:8" s="17" customFormat="1" ht="27.75" customHeight="1">
      <c r="A164" s="135" t="s">
        <v>234</v>
      </c>
      <c r="B164" s="130">
        <v>0</v>
      </c>
      <c r="C164" s="130">
        <v>0</v>
      </c>
      <c r="D164" s="92">
        <v>1</v>
      </c>
      <c r="E164" s="132">
        <v>20000</v>
      </c>
      <c r="F164" s="133">
        <v>0</v>
      </c>
      <c r="G164" s="130"/>
      <c r="H164" s="97"/>
    </row>
    <row r="165" spans="1:8" s="17" customFormat="1" ht="27.75" customHeight="1">
      <c r="A165" s="122" t="s">
        <v>65</v>
      </c>
      <c r="B165" s="93"/>
      <c r="C165" s="93"/>
      <c r="D165" s="93"/>
      <c r="E165" s="120"/>
      <c r="F165" s="124"/>
      <c r="G165" s="93"/>
      <c r="H165" s="121"/>
    </row>
    <row r="166" spans="1:8" s="17" customFormat="1" ht="27.75" customHeight="1">
      <c r="A166" s="122" t="s">
        <v>66</v>
      </c>
      <c r="B166" s="93"/>
      <c r="C166" s="93"/>
      <c r="D166" s="93"/>
      <c r="E166" s="120"/>
      <c r="F166" s="124"/>
      <c r="G166" s="93"/>
      <c r="H166" s="121"/>
    </row>
    <row r="167" spans="1:8" s="17" customFormat="1" ht="20.25">
      <c r="A167" s="125" t="s">
        <v>67</v>
      </c>
      <c r="B167" s="126"/>
      <c r="C167" s="126"/>
      <c r="D167" s="126"/>
      <c r="E167" s="127"/>
      <c r="F167" s="128"/>
      <c r="G167" s="126"/>
      <c r="H167" s="102"/>
    </row>
    <row r="168" spans="1:8" s="17" customFormat="1" ht="27.75" customHeight="1">
      <c r="A168" s="135" t="s">
        <v>235</v>
      </c>
      <c r="B168" s="92">
        <v>1</v>
      </c>
      <c r="C168" s="130">
        <v>0</v>
      </c>
      <c r="D168" s="130">
        <v>0</v>
      </c>
      <c r="E168" s="132">
        <v>20000</v>
      </c>
      <c r="F168" s="133">
        <v>14625</v>
      </c>
      <c r="G168" s="130">
        <v>0</v>
      </c>
      <c r="H168" s="97"/>
    </row>
    <row r="169" spans="1:8" s="17" customFormat="1" ht="20.25">
      <c r="A169" s="122" t="s">
        <v>62</v>
      </c>
      <c r="B169" s="123"/>
      <c r="C169" s="93"/>
      <c r="D169" s="93"/>
      <c r="E169" s="120"/>
      <c r="F169" s="124"/>
      <c r="G169" s="93"/>
      <c r="H169" s="121"/>
    </row>
    <row r="170" spans="1:8" s="17" customFormat="1" ht="27.75" customHeight="1">
      <c r="A170" s="125" t="s">
        <v>61</v>
      </c>
      <c r="B170" s="145"/>
      <c r="C170" s="126"/>
      <c r="D170" s="126"/>
      <c r="E170" s="127"/>
      <c r="F170" s="128"/>
      <c r="G170" s="126"/>
      <c r="H170" s="102"/>
    </row>
    <row r="171" spans="1:8" s="17" customFormat="1" ht="20.25">
      <c r="A171" s="135" t="s">
        <v>236</v>
      </c>
      <c r="B171" s="130">
        <v>0</v>
      </c>
      <c r="C171" s="130">
        <v>0</v>
      </c>
      <c r="D171" s="92">
        <v>1</v>
      </c>
      <c r="E171" s="132">
        <v>30000</v>
      </c>
      <c r="F171" s="133">
        <v>0</v>
      </c>
      <c r="G171" s="130">
        <v>0</v>
      </c>
      <c r="H171" s="97"/>
    </row>
    <row r="172" spans="1:8" s="17" customFormat="1" ht="27.75" customHeight="1">
      <c r="A172" s="122" t="s">
        <v>60</v>
      </c>
      <c r="B172" s="93"/>
      <c r="C172" s="93"/>
      <c r="D172" s="93"/>
      <c r="E172" s="120"/>
      <c r="F172" s="124"/>
      <c r="G172" s="93"/>
      <c r="H172" s="121"/>
    </row>
    <row r="173" spans="1:8" s="17" customFormat="1" ht="20.25">
      <c r="A173" s="125" t="s">
        <v>61</v>
      </c>
      <c r="B173" s="126"/>
      <c r="C173" s="126"/>
      <c r="D173" s="126"/>
      <c r="E173" s="127"/>
      <c r="F173" s="128"/>
      <c r="G173" s="126"/>
      <c r="H173" s="102"/>
    </row>
    <row r="174" spans="1:8" s="17" customFormat="1" ht="27.75" customHeight="1">
      <c r="A174" s="103" t="s">
        <v>237</v>
      </c>
      <c r="B174" s="105">
        <v>0</v>
      </c>
      <c r="C174" s="105">
        <v>0</v>
      </c>
      <c r="D174" s="92">
        <v>1</v>
      </c>
      <c r="E174" s="106">
        <v>20000</v>
      </c>
      <c r="F174" s="107">
        <v>0</v>
      </c>
      <c r="G174" s="105">
        <v>0</v>
      </c>
      <c r="H174" s="108"/>
    </row>
    <row r="175" spans="1:8" s="17" customFormat="1" ht="42.75" customHeight="1">
      <c r="A175" s="103" t="s">
        <v>238</v>
      </c>
      <c r="B175" s="104">
        <v>1</v>
      </c>
      <c r="C175" s="105">
        <v>0</v>
      </c>
      <c r="D175" s="105">
        <v>0</v>
      </c>
      <c r="E175" s="106">
        <v>100000</v>
      </c>
      <c r="F175" s="107">
        <v>490612</v>
      </c>
      <c r="G175" s="105">
        <v>0</v>
      </c>
      <c r="H175" s="198" t="s">
        <v>150</v>
      </c>
    </row>
    <row r="176" spans="1:8" s="17" customFormat="1" ht="27.75" customHeight="1">
      <c r="A176" s="135" t="s">
        <v>239</v>
      </c>
      <c r="B176" s="130">
        <v>0</v>
      </c>
      <c r="C176" s="130">
        <v>0</v>
      </c>
      <c r="D176" s="92">
        <v>1</v>
      </c>
      <c r="E176" s="199">
        <v>20000</v>
      </c>
      <c r="F176" s="133">
        <v>0</v>
      </c>
      <c r="G176" s="130">
        <v>0</v>
      </c>
      <c r="H176" s="97"/>
    </row>
    <row r="177" spans="1:8" s="17" customFormat="1" ht="20.25">
      <c r="A177" s="122" t="s">
        <v>63</v>
      </c>
      <c r="B177" s="93"/>
      <c r="C177" s="93"/>
      <c r="D177" s="93"/>
      <c r="E177" s="200"/>
      <c r="F177" s="124"/>
      <c r="G177" s="93"/>
      <c r="H177" s="121"/>
    </row>
    <row r="178" spans="1:8" s="17" customFormat="1" ht="27.75" customHeight="1" thickBot="1">
      <c r="A178" s="201" t="s">
        <v>64</v>
      </c>
      <c r="B178" s="167"/>
      <c r="C178" s="167"/>
      <c r="D178" s="167"/>
      <c r="E178" s="202"/>
      <c r="F178" s="203"/>
      <c r="G178" s="167"/>
      <c r="H178" s="204"/>
    </row>
    <row r="179" spans="1:8" s="17" customFormat="1" ht="27.75" customHeight="1" thickBot="1" thickTop="1">
      <c r="A179" s="135" t="s">
        <v>155</v>
      </c>
      <c r="B179" s="130">
        <v>0</v>
      </c>
      <c r="C179" s="130">
        <v>0</v>
      </c>
      <c r="D179" s="205">
        <v>1</v>
      </c>
      <c r="E179" s="206">
        <v>20000</v>
      </c>
      <c r="F179" s="133">
        <v>0</v>
      </c>
      <c r="G179" s="130">
        <v>0</v>
      </c>
      <c r="H179" s="97" t="s">
        <v>248</v>
      </c>
    </row>
    <row r="180" spans="1:8" s="18" customFormat="1" ht="27" customHeight="1" thickTop="1">
      <c r="A180" s="57" t="s">
        <v>3</v>
      </c>
      <c r="B180" s="58">
        <f>SUM(B164:B179)</f>
        <v>2</v>
      </c>
      <c r="C180" s="117">
        <f>SUM(C164:C179)</f>
        <v>0</v>
      </c>
      <c r="D180" s="140">
        <f>SUM(D164:D179)</f>
        <v>5</v>
      </c>
      <c r="E180" s="207">
        <f>SUM(E164:E179)</f>
        <v>230000</v>
      </c>
      <c r="F180" s="117">
        <f>SUM(F164:F179)</f>
        <v>505237</v>
      </c>
      <c r="G180" s="117">
        <f>B180*100/73</f>
        <v>2.73972602739726</v>
      </c>
      <c r="H180" s="119"/>
    </row>
    <row r="181" spans="1:8" s="17" customFormat="1" ht="31.5" customHeight="1">
      <c r="A181" s="11" t="s">
        <v>21</v>
      </c>
      <c r="B181" s="63"/>
      <c r="C181" s="63"/>
      <c r="D181" s="63"/>
      <c r="E181" s="64"/>
      <c r="F181" s="64"/>
      <c r="G181" s="63"/>
      <c r="H181" s="65"/>
    </row>
    <row r="182" spans="1:8" s="17" customFormat="1" ht="26.25" customHeight="1">
      <c r="A182" s="208" t="s">
        <v>44</v>
      </c>
      <c r="B182" s="130">
        <v>0</v>
      </c>
      <c r="C182" s="130">
        <v>0</v>
      </c>
      <c r="D182" s="92">
        <v>1</v>
      </c>
      <c r="E182" s="132">
        <v>30000</v>
      </c>
      <c r="F182" s="133">
        <v>0</v>
      </c>
      <c r="G182" s="130">
        <v>0</v>
      </c>
      <c r="H182" s="175" t="s">
        <v>249</v>
      </c>
    </row>
    <row r="183" spans="1:8" s="56" customFormat="1" ht="26.25" customHeight="1">
      <c r="A183" s="209" t="s">
        <v>157</v>
      </c>
      <c r="B183" s="92">
        <v>1</v>
      </c>
      <c r="C183" s="172">
        <v>0</v>
      </c>
      <c r="D183" s="172">
        <v>0</v>
      </c>
      <c r="E183" s="173">
        <v>30000</v>
      </c>
      <c r="F183" s="174">
        <v>34815</v>
      </c>
      <c r="G183" s="172">
        <v>0</v>
      </c>
      <c r="H183" s="175" t="s">
        <v>276</v>
      </c>
    </row>
    <row r="184" spans="1:8" s="17" customFormat="1" ht="26.25" customHeight="1">
      <c r="A184" s="210" t="s">
        <v>51</v>
      </c>
      <c r="B184" s="92">
        <v>1</v>
      </c>
      <c r="C184" s="130">
        <v>0</v>
      </c>
      <c r="D184" s="130">
        <v>0</v>
      </c>
      <c r="E184" s="132">
        <v>30000</v>
      </c>
      <c r="F184" s="133">
        <v>29237</v>
      </c>
      <c r="G184" s="130">
        <v>0</v>
      </c>
      <c r="H184" s="108"/>
    </row>
    <row r="185" spans="1:8" s="17" customFormat="1" ht="26.25" customHeight="1">
      <c r="A185" s="211" t="s">
        <v>74</v>
      </c>
      <c r="B185" s="105">
        <v>0</v>
      </c>
      <c r="C185" s="105">
        <v>0</v>
      </c>
      <c r="D185" s="104">
        <v>1</v>
      </c>
      <c r="E185" s="137">
        <v>20000</v>
      </c>
      <c r="F185" s="107">
        <v>0</v>
      </c>
      <c r="G185" s="105">
        <v>0</v>
      </c>
      <c r="H185" s="108" t="s">
        <v>142</v>
      </c>
    </row>
    <row r="186" spans="1:8" s="17" customFormat="1" ht="26.25" customHeight="1">
      <c r="A186" s="135" t="s">
        <v>50</v>
      </c>
      <c r="B186" s="104">
        <v>1</v>
      </c>
      <c r="C186" s="130">
        <v>0</v>
      </c>
      <c r="D186" s="130">
        <v>0</v>
      </c>
      <c r="E186" s="132">
        <v>600000</v>
      </c>
      <c r="F186" s="133">
        <v>69637.5</v>
      </c>
      <c r="G186" s="130">
        <v>0</v>
      </c>
      <c r="H186" s="108"/>
    </row>
    <row r="187" spans="1:8" s="17" customFormat="1" ht="26.25" customHeight="1">
      <c r="A187" s="103" t="s">
        <v>75</v>
      </c>
      <c r="B187" s="105">
        <v>0</v>
      </c>
      <c r="C187" s="105">
        <v>0</v>
      </c>
      <c r="D187" s="92">
        <v>1</v>
      </c>
      <c r="E187" s="137">
        <v>20000</v>
      </c>
      <c r="F187" s="107">
        <v>0</v>
      </c>
      <c r="G187" s="105">
        <v>0</v>
      </c>
      <c r="H187" s="108" t="s">
        <v>142</v>
      </c>
    </row>
    <row r="188" spans="1:8" s="17" customFormat="1" ht="26.25" customHeight="1">
      <c r="A188" s="103" t="s">
        <v>108</v>
      </c>
      <c r="B188" s="105">
        <v>0</v>
      </c>
      <c r="C188" s="105">
        <v>0</v>
      </c>
      <c r="D188" s="104">
        <v>1</v>
      </c>
      <c r="E188" s="137">
        <v>20000</v>
      </c>
      <c r="F188" s="107">
        <v>0</v>
      </c>
      <c r="G188" s="105">
        <v>0</v>
      </c>
      <c r="H188" s="108"/>
    </row>
    <row r="189" spans="1:8" s="17" customFormat="1" ht="28.5" customHeight="1">
      <c r="A189" s="135" t="s">
        <v>128</v>
      </c>
      <c r="B189" s="130">
        <v>0</v>
      </c>
      <c r="C189" s="185">
        <v>0</v>
      </c>
      <c r="D189" s="92">
        <v>1</v>
      </c>
      <c r="E189" s="132">
        <v>50000</v>
      </c>
      <c r="F189" s="133">
        <v>0</v>
      </c>
      <c r="G189" s="130">
        <v>0</v>
      </c>
      <c r="H189" s="97"/>
    </row>
    <row r="190" spans="1:8" s="17" customFormat="1" ht="30" customHeight="1">
      <c r="A190" s="125" t="s">
        <v>129</v>
      </c>
      <c r="B190" s="145"/>
      <c r="C190" s="126"/>
      <c r="D190" s="126"/>
      <c r="E190" s="127"/>
      <c r="F190" s="128"/>
      <c r="G190" s="126"/>
      <c r="H190" s="102"/>
    </row>
    <row r="191" spans="1:8" s="17" customFormat="1" ht="25.5" customHeight="1">
      <c r="A191" s="135" t="s">
        <v>130</v>
      </c>
      <c r="B191" s="130">
        <v>0</v>
      </c>
      <c r="C191" s="130">
        <v>0</v>
      </c>
      <c r="D191" s="131">
        <v>1</v>
      </c>
      <c r="E191" s="132">
        <v>220000</v>
      </c>
      <c r="F191" s="133">
        <v>0</v>
      </c>
      <c r="G191" s="130">
        <v>0</v>
      </c>
      <c r="H191" s="97"/>
    </row>
    <row r="192" spans="1:8" s="17" customFormat="1" ht="25.5" customHeight="1">
      <c r="A192" s="125" t="s">
        <v>131</v>
      </c>
      <c r="B192" s="145"/>
      <c r="C192" s="126"/>
      <c r="D192" s="126"/>
      <c r="E192" s="127"/>
      <c r="F192" s="128"/>
      <c r="G192" s="126"/>
      <c r="H192" s="102"/>
    </row>
    <row r="193" spans="1:8" s="17" customFormat="1" ht="30" customHeight="1" thickBot="1">
      <c r="A193" s="110" t="s">
        <v>240</v>
      </c>
      <c r="B193" s="112">
        <v>1</v>
      </c>
      <c r="C193" s="212">
        <v>0</v>
      </c>
      <c r="D193" s="111">
        <v>0</v>
      </c>
      <c r="E193" s="139">
        <v>10000</v>
      </c>
      <c r="F193" s="114">
        <v>10000</v>
      </c>
      <c r="G193" s="111">
        <v>0</v>
      </c>
      <c r="H193" s="115"/>
    </row>
    <row r="194" spans="1:8" s="19" customFormat="1" ht="25.5" customHeight="1" thickTop="1">
      <c r="A194" s="57" t="s">
        <v>3</v>
      </c>
      <c r="B194" s="58">
        <f>SUM(B182:B193)</f>
        <v>4</v>
      </c>
      <c r="C194" s="117">
        <f>SUM(C182:C193)</f>
        <v>0</v>
      </c>
      <c r="D194" s="58">
        <f>SUM(D182:D193)</f>
        <v>6</v>
      </c>
      <c r="E194" s="117">
        <f>SUM(E182:E193)</f>
        <v>1030000</v>
      </c>
      <c r="F194" s="117">
        <f>SUM(F182:F193)</f>
        <v>143689.5</v>
      </c>
      <c r="G194" s="117">
        <f>B194*100/73</f>
        <v>5.47945205479452</v>
      </c>
      <c r="H194" s="57"/>
    </row>
    <row r="195" spans="1:8" s="17" customFormat="1" ht="33" customHeight="1">
      <c r="A195" s="11" t="s">
        <v>22</v>
      </c>
      <c r="B195" s="63"/>
      <c r="C195" s="63"/>
      <c r="D195" s="63"/>
      <c r="E195" s="64"/>
      <c r="F195" s="64"/>
      <c r="G195" s="63"/>
      <c r="H195" s="65"/>
    </row>
    <row r="196" spans="1:8" s="17" customFormat="1" ht="21" thickBot="1">
      <c r="A196" s="110" t="s">
        <v>105</v>
      </c>
      <c r="B196" s="111">
        <v>0</v>
      </c>
      <c r="C196" s="111">
        <v>0</v>
      </c>
      <c r="D196" s="180">
        <v>1</v>
      </c>
      <c r="E196" s="139">
        <v>20000</v>
      </c>
      <c r="F196" s="114">
        <v>0</v>
      </c>
      <c r="G196" s="111">
        <v>0</v>
      </c>
      <c r="H196" s="115" t="s">
        <v>277</v>
      </c>
    </row>
    <row r="197" spans="1:8" s="18" customFormat="1" ht="21.75" thickBot="1" thickTop="1">
      <c r="A197" s="213" t="s">
        <v>3</v>
      </c>
      <c r="B197" s="214">
        <f>B196</f>
        <v>0</v>
      </c>
      <c r="C197" s="214">
        <f>C196</f>
        <v>0</v>
      </c>
      <c r="D197" s="215">
        <f>D196</f>
        <v>1</v>
      </c>
      <c r="E197" s="216">
        <f>E196</f>
        <v>20000</v>
      </c>
      <c r="F197" s="214">
        <f>F196</f>
        <v>0</v>
      </c>
      <c r="G197" s="214">
        <f>B197*100/73</f>
        <v>0</v>
      </c>
      <c r="H197" s="217"/>
    </row>
    <row r="198" spans="1:8" s="18" customFormat="1" ht="27.75" customHeight="1" thickTop="1">
      <c r="A198" s="57"/>
      <c r="B198" s="58">
        <f aca="true" t="shared" si="0" ref="B198:G198">B18+B28+B34+B52+B66+B149+B162+B180+B194+B197</f>
        <v>17</v>
      </c>
      <c r="C198" s="143">
        <f t="shared" si="0"/>
        <v>0</v>
      </c>
      <c r="D198" s="140">
        <f t="shared" si="0"/>
        <v>56</v>
      </c>
      <c r="E198" s="60">
        <f t="shared" si="0"/>
        <v>30305750</v>
      </c>
      <c r="F198" s="59">
        <f t="shared" si="0"/>
        <v>17630009.87</v>
      </c>
      <c r="G198" s="117">
        <f t="shared" si="0"/>
        <v>23.287671232876715</v>
      </c>
      <c r="H198" s="119"/>
    </row>
    <row r="200" spans="1:2" ht="33.75" customHeight="1">
      <c r="A200" s="10" t="s">
        <v>241</v>
      </c>
      <c r="B200" s="23"/>
    </row>
  </sheetData>
  <sheetProtection/>
  <mergeCells count="6">
    <mergeCell ref="H3:H4"/>
    <mergeCell ref="A3:A4"/>
    <mergeCell ref="E3:G3"/>
    <mergeCell ref="B3:D3"/>
    <mergeCell ref="A35:H35"/>
    <mergeCell ref="A150:H150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  <rowBreaks count="11" manualBreakCount="11">
    <brk id="18" max="7" man="1"/>
    <brk id="34" max="7" man="1"/>
    <brk id="66" max="7" man="1"/>
    <brk id="81" max="7" man="1"/>
    <brk id="95" max="7" man="1"/>
    <brk id="109" max="7" man="1"/>
    <brk id="123" max="7" man="1"/>
    <brk id="137" max="7" man="1"/>
    <brk id="149" max="7" man="1"/>
    <brk id="162" max="7" man="1"/>
    <brk id="1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view="pageBreakPreview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F46" sqref="F46"/>
    </sheetView>
  </sheetViews>
  <sheetFormatPr defaultColWidth="9.140625" defaultRowHeight="24" customHeight="1"/>
  <cols>
    <col min="1" max="1" width="59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20.00390625" style="9" customWidth="1"/>
    <col min="6" max="6" width="22.57421875" style="9" customWidth="1"/>
    <col min="7" max="7" width="11.421875" style="8" customWidth="1"/>
    <col min="8" max="8" width="20.7109375" style="8" customWidth="1"/>
    <col min="9" max="16384" width="9.140625" style="8" customWidth="1"/>
  </cols>
  <sheetData>
    <row r="1" spans="1:7" s="68" customFormat="1" ht="31.5" customHeight="1">
      <c r="A1" s="66" t="s">
        <v>116</v>
      </c>
      <c r="B1" s="66"/>
      <c r="C1" s="66"/>
      <c r="D1" s="66"/>
      <c r="E1" s="67"/>
      <c r="F1" s="67"/>
      <c r="G1" s="66"/>
    </row>
    <row r="2" spans="1:7" s="68" customFormat="1" ht="28.5" customHeight="1">
      <c r="A2" s="245" t="s">
        <v>252</v>
      </c>
      <c r="B2" s="245"/>
      <c r="C2" s="245"/>
      <c r="D2" s="245"/>
      <c r="E2" s="245"/>
      <c r="F2" s="67"/>
      <c r="G2" s="66"/>
    </row>
    <row r="3" spans="1:7" s="68" customFormat="1" ht="6" customHeight="1">
      <c r="A3" s="87"/>
      <c r="B3" s="87"/>
      <c r="C3" s="87"/>
      <c r="D3" s="87"/>
      <c r="E3" s="88"/>
      <c r="F3" s="88"/>
      <c r="G3" s="87"/>
    </row>
    <row r="4" spans="1:8" s="89" customFormat="1" ht="24" customHeight="1">
      <c r="A4" s="239" t="s">
        <v>11</v>
      </c>
      <c r="B4" s="239" t="s">
        <v>5</v>
      </c>
      <c r="C4" s="239"/>
      <c r="D4" s="239"/>
      <c r="E4" s="240" t="s">
        <v>2</v>
      </c>
      <c r="F4" s="241"/>
      <c r="G4" s="242"/>
      <c r="H4" s="243" t="s">
        <v>52</v>
      </c>
    </row>
    <row r="5" spans="1:9" s="89" customFormat="1" ht="72.75" customHeight="1">
      <c r="A5" s="239"/>
      <c r="B5" s="69" t="s">
        <v>46</v>
      </c>
      <c r="C5" s="69" t="s">
        <v>47</v>
      </c>
      <c r="D5" s="69" t="s">
        <v>48</v>
      </c>
      <c r="E5" s="70" t="s">
        <v>31</v>
      </c>
      <c r="F5" s="71" t="s">
        <v>32</v>
      </c>
      <c r="G5" s="69" t="s">
        <v>33</v>
      </c>
      <c r="H5" s="244"/>
      <c r="I5" s="90"/>
    </row>
    <row r="6" spans="1:8" s="17" customFormat="1" ht="27.75" customHeight="1">
      <c r="A6" s="91" t="s">
        <v>106</v>
      </c>
      <c r="B6" s="92"/>
      <c r="C6" s="93"/>
      <c r="D6" s="93"/>
      <c r="E6" s="94"/>
      <c r="F6" s="95"/>
      <c r="G6" s="96"/>
      <c r="H6" s="97"/>
    </row>
    <row r="7" spans="1:8" s="17" customFormat="1" ht="27" customHeight="1">
      <c r="A7" s="98" t="s">
        <v>107</v>
      </c>
      <c r="B7" s="99"/>
      <c r="C7" s="99"/>
      <c r="D7" s="99"/>
      <c r="E7" s="100"/>
      <c r="F7" s="101"/>
      <c r="G7" s="99"/>
      <c r="H7" s="102"/>
    </row>
    <row r="8" spans="1:8" s="17" customFormat="1" ht="27.75" customHeight="1">
      <c r="A8" s="103" t="s">
        <v>152</v>
      </c>
      <c r="B8" s="104">
        <v>1</v>
      </c>
      <c r="C8" s="105">
        <v>0</v>
      </c>
      <c r="D8" s="105">
        <v>0</v>
      </c>
      <c r="E8" s="106">
        <v>15000</v>
      </c>
      <c r="F8" s="107">
        <v>15000</v>
      </c>
      <c r="G8" s="105">
        <v>0</v>
      </c>
      <c r="H8" s="108" t="s">
        <v>140</v>
      </c>
    </row>
    <row r="9" spans="1:8" s="17" customFormat="1" ht="27.75" customHeight="1">
      <c r="A9" s="103" t="s">
        <v>153</v>
      </c>
      <c r="B9" s="104">
        <v>1</v>
      </c>
      <c r="C9" s="105">
        <v>0</v>
      </c>
      <c r="D9" s="105">
        <v>0</v>
      </c>
      <c r="E9" s="106">
        <v>6000</v>
      </c>
      <c r="F9" s="107">
        <v>6000</v>
      </c>
      <c r="G9" s="105">
        <v>0</v>
      </c>
      <c r="H9" s="108" t="s">
        <v>140</v>
      </c>
    </row>
    <row r="10" spans="1:8" s="17" customFormat="1" ht="27.75" customHeight="1">
      <c r="A10" s="103" t="s">
        <v>144</v>
      </c>
      <c r="B10" s="104">
        <v>1</v>
      </c>
      <c r="C10" s="105">
        <v>0</v>
      </c>
      <c r="D10" s="105">
        <v>0</v>
      </c>
      <c r="E10" s="106">
        <v>3100</v>
      </c>
      <c r="F10" s="107">
        <v>3100</v>
      </c>
      <c r="G10" s="105">
        <v>0</v>
      </c>
      <c r="H10" s="108" t="s">
        <v>140</v>
      </c>
    </row>
    <row r="11" spans="1:8" s="17" customFormat="1" ht="27.75" customHeight="1">
      <c r="A11" s="103" t="s">
        <v>151</v>
      </c>
      <c r="B11" s="104">
        <v>1</v>
      </c>
      <c r="C11" s="105">
        <v>0</v>
      </c>
      <c r="D11" s="105">
        <v>0</v>
      </c>
      <c r="E11" s="106">
        <v>11200</v>
      </c>
      <c r="F11" s="107">
        <v>10500</v>
      </c>
      <c r="G11" s="105">
        <v>0</v>
      </c>
      <c r="H11" s="108" t="s">
        <v>140</v>
      </c>
    </row>
    <row r="12" spans="1:8" s="17" customFormat="1" ht="45" customHeight="1">
      <c r="A12" s="103" t="s">
        <v>242</v>
      </c>
      <c r="B12" s="104">
        <v>1</v>
      </c>
      <c r="C12" s="105">
        <v>0</v>
      </c>
      <c r="D12" s="105">
        <v>0</v>
      </c>
      <c r="E12" s="106">
        <v>54400</v>
      </c>
      <c r="F12" s="107">
        <v>54400</v>
      </c>
      <c r="G12" s="105">
        <v>0</v>
      </c>
      <c r="H12" s="108" t="s">
        <v>140</v>
      </c>
    </row>
    <row r="13" spans="1:8" s="17" customFormat="1" ht="45" customHeight="1">
      <c r="A13" s="103" t="s">
        <v>243</v>
      </c>
      <c r="B13" s="105">
        <v>0</v>
      </c>
      <c r="C13" s="105">
        <v>0</v>
      </c>
      <c r="D13" s="109">
        <v>1</v>
      </c>
      <c r="E13" s="106">
        <v>23500</v>
      </c>
      <c r="F13" s="107">
        <v>0</v>
      </c>
      <c r="G13" s="105">
        <v>0</v>
      </c>
      <c r="H13" s="108" t="s">
        <v>140</v>
      </c>
    </row>
    <row r="14" spans="1:8" s="17" customFormat="1" ht="27.75" customHeight="1">
      <c r="A14" s="103" t="s">
        <v>244</v>
      </c>
      <c r="B14" s="104">
        <v>1</v>
      </c>
      <c r="C14" s="105">
        <v>0</v>
      </c>
      <c r="D14" s="105">
        <v>0</v>
      </c>
      <c r="E14" s="106">
        <v>3000</v>
      </c>
      <c r="F14" s="107">
        <v>3000</v>
      </c>
      <c r="G14" s="105">
        <v>0</v>
      </c>
      <c r="H14" s="108"/>
    </row>
    <row r="15" spans="1:8" s="17" customFormat="1" ht="31.5" customHeight="1">
      <c r="A15" s="103" t="s">
        <v>245</v>
      </c>
      <c r="B15" s="104">
        <v>1</v>
      </c>
      <c r="C15" s="105">
        <v>0</v>
      </c>
      <c r="D15" s="105">
        <v>0</v>
      </c>
      <c r="E15" s="106">
        <v>5900</v>
      </c>
      <c r="F15" s="107">
        <v>5900</v>
      </c>
      <c r="G15" s="105">
        <v>0</v>
      </c>
      <c r="H15" s="108"/>
    </row>
    <row r="16" spans="1:8" s="17" customFormat="1" ht="31.5" customHeight="1">
      <c r="A16" s="103" t="s">
        <v>246</v>
      </c>
      <c r="B16" s="104">
        <v>1</v>
      </c>
      <c r="C16" s="105">
        <v>0</v>
      </c>
      <c r="D16" s="105">
        <v>0</v>
      </c>
      <c r="E16" s="106">
        <v>4000</v>
      </c>
      <c r="F16" s="107">
        <v>4000</v>
      </c>
      <c r="G16" s="105">
        <v>0</v>
      </c>
      <c r="H16" s="108"/>
    </row>
    <row r="17" spans="1:8" s="17" customFormat="1" ht="31.5" customHeight="1">
      <c r="A17" s="103" t="s">
        <v>258</v>
      </c>
      <c r="B17" s="105">
        <v>0</v>
      </c>
      <c r="C17" s="105">
        <v>0</v>
      </c>
      <c r="D17" s="104">
        <v>1</v>
      </c>
      <c r="E17" s="106">
        <v>5700</v>
      </c>
      <c r="F17" s="107">
        <v>0</v>
      </c>
      <c r="G17" s="105">
        <v>0</v>
      </c>
      <c r="H17" s="108" t="s">
        <v>140</v>
      </c>
    </row>
    <row r="18" spans="1:8" s="17" customFormat="1" ht="31.5" customHeight="1">
      <c r="A18" s="103" t="s">
        <v>262</v>
      </c>
      <c r="B18" s="105">
        <v>0</v>
      </c>
      <c r="C18" s="105">
        <v>0</v>
      </c>
      <c r="D18" s="104">
        <v>1</v>
      </c>
      <c r="E18" s="106">
        <v>5500</v>
      </c>
      <c r="F18" s="107">
        <v>0</v>
      </c>
      <c r="G18" s="105">
        <v>0</v>
      </c>
      <c r="H18" s="108" t="s">
        <v>140</v>
      </c>
    </row>
    <row r="19" spans="1:8" s="17" customFormat="1" ht="31.5" customHeight="1">
      <c r="A19" s="103" t="s">
        <v>263</v>
      </c>
      <c r="B19" s="105">
        <v>0</v>
      </c>
      <c r="C19" s="105">
        <v>0</v>
      </c>
      <c r="D19" s="104">
        <v>1</v>
      </c>
      <c r="E19" s="106">
        <v>9000</v>
      </c>
      <c r="F19" s="107">
        <v>0</v>
      </c>
      <c r="G19" s="105">
        <v>0</v>
      </c>
      <c r="H19" s="108" t="s">
        <v>140</v>
      </c>
    </row>
    <row r="20" spans="1:8" s="17" customFormat="1" ht="31.5" customHeight="1">
      <c r="A20" s="103" t="s">
        <v>264</v>
      </c>
      <c r="B20" s="105">
        <v>0</v>
      </c>
      <c r="C20" s="105">
        <v>0</v>
      </c>
      <c r="D20" s="104">
        <v>1</v>
      </c>
      <c r="E20" s="106">
        <v>11000</v>
      </c>
      <c r="F20" s="107">
        <v>0</v>
      </c>
      <c r="G20" s="105">
        <v>0</v>
      </c>
      <c r="H20" s="108" t="s">
        <v>140</v>
      </c>
    </row>
    <row r="21" spans="1:8" s="17" customFormat="1" ht="31.5" customHeight="1" thickBot="1">
      <c r="A21" s="110" t="s">
        <v>265</v>
      </c>
      <c r="B21" s="104">
        <v>1</v>
      </c>
      <c r="C21" s="111">
        <v>0</v>
      </c>
      <c r="D21" s="111">
        <v>0</v>
      </c>
      <c r="E21" s="113">
        <v>15000</v>
      </c>
      <c r="F21" s="114">
        <v>15000</v>
      </c>
      <c r="G21" s="111">
        <v>0</v>
      </c>
      <c r="H21" s="115"/>
    </row>
    <row r="22" spans="1:8" s="18" customFormat="1" ht="29.25" customHeight="1" thickTop="1">
      <c r="A22" s="116" t="s">
        <v>3</v>
      </c>
      <c r="B22" s="58">
        <f>B8+B9+B10+B11+B12+B13+B14+B15+B16+B17+B18+B19+B20+B21</f>
        <v>9</v>
      </c>
      <c r="C22" s="117">
        <f>C8+C9+C10+C11+C12+C13+C14+C15+C16+C17+C18+C19+C20+C21</f>
        <v>0</v>
      </c>
      <c r="D22" s="140">
        <f>D8+D9+D10+D11+D12+D13+D14+D15+D16+D17+D18+D19+D20+D21</f>
        <v>5</v>
      </c>
      <c r="E22" s="60">
        <f>E8+E9+E10+E11+E12+E13+E21+E14+E15+E16</f>
        <v>141100</v>
      </c>
      <c r="F22" s="59">
        <f>F8+F9+F10+F11+F12+F13+F21+F14+F15+F16</f>
        <v>116900</v>
      </c>
      <c r="G22" s="118">
        <f>B22*100/24</f>
        <v>37.5</v>
      </c>
      <c r="H22" s="119"/>
    </row>
    <row r="23" spans="1:8" s="17" customFormat="1" ht="20.25">
      <c r="A23" s="91" t="s">
        <v>132</v>
      </c>
      <c r="B23" s="93"/>
      <c r="C23" s="96"/>
      <c r="D23" s="96"/>
      <c r="E23" s="120"/>
      <c r="F23" s="95"/>
      <c r="G23" s="96"/>
      <c r="H23" s="121"/>
    </row>
    <row r="24" spans="1:8" s="17" customFormat="1" ht="24" customHeight="1">
      <c r="A24" s="122" t="s">
        <v>154</v>
      </c>
      <c r="B24" s="123">
        <v>1</v>
      </c>
      <c r="C24" s="93">
        <v>0</v>
      </c>
      <c r="D24" s="93">
        <v>0</v>
      </c>
      <c r="E24" s="120">
        <v>22000</v>
      </c>
      <c r="F24" s="124">
        <v>22000</v>
      </c>
      <c r="G24" s="93">
        <v>0</v>
      </c>
      <c r="H24" s="121" t="s">
        <v>140</v>
      </c>
    </row>
    <row r="25" spans="1:8" s="17" customFormat="1" ht="25.5" customHeight="1">
      <c r="A25" s="125" t="s">
        <v>134</v>
      </c>
      <c r="B25" s="126"/>
      <c r="C25" s="126"/>
      <c r="D25" s="126"/>
      <c r="E25" s="127"/>
      <c r="F25" s="128"/>
      <c r="G25" s="126"/>
      <c r="H25" s="102"/>
    </row>
    <row r="26" spans="1:8" s="17" customFormat="1" ht="25.5" customHeight="1">
      <c r="A26" s="135" t="s">
        <v>254</v>
      </c>
      <c r="B26" s="123">
        <v>1</v>
      </c>
      <c r="C26" s="130">
        <v>0</v>
      </c>
      <c r="D26" s="93">
        <v>0</v>
      </c>
      <c r="E26" s="132">
        <v>44000</v>
      </c>
      <c r="F26" s="133">
        <v>44000</v>
      </c>
      <c r="G26" s="130"/>
      <c r="H26" s="97" t="s">
        <v>140</v>
      </c>
    </row>
    <row r="27" spans="1:8" s="17" customFormat="1" ht="25.5" customHeight="1">
      <c r="A27" s="125" t="s">
        <v>255</v>
      </c>
      <c r="B27" s="134"/>
      <c r="C27" s="126"/>
      <c r="D27" s="126"/>
      <c r="E27" s="127"/>
      <c r="F27" s="128"/>
      <c r="G27" s="126"/>
      <c r="H27" s="102"/>
    </row>
    <row r="28" spans="1:8" s="17" customFormat="1" ht="27" customHeight="1">
      <c r="A28" s="135" t="s">
        <v>266</v>
      </c>
      <c r="B28" s="123">
        <v>1</v>
      </c>
      <c r="C28" s="130">
        <v>0</v>
      </c>
      <c r="D28" s="93">
        <v>0</v>
      </c>
      <c r="E28" s="132">
        <v>30000</v>
      </c>
      <c r="F28" s="133">
        <v>29500</v>
      </c>
      <c r="G28" s="130"/>
      <c r="H28" s="97"/>
    </row>
    <row r="29" spans="1:8" s="17" customFormat="1" ht="27" customHeight="1">
      <c r="A29" s="125" t="s">
        <v>163</v>
      </c>
      <c r="B29" s="134"/>
      <c r="C29" s="126"/>
      <c r="D29" s="126"/>
      <c r="E29" s="127"/>
      <c r="F29" s="128"/>
      <c r="G29" s="126"/>
      <c r="H29" s="102"/>
    </row>
    <row r="30" spans="1:8" s="17" customFormat="1" ht="25.5" customHeight="1">
      <c r="A30" s="122" t="s">
        <v>267</v>
      </c>
      <c r="B30" s="123">
        <v>1</v>
      </c>
      <c r="C30" s="129">
        <v>0</v>
      </c>
      <c r="D30" s="129">
        <v>0</v>
      </c>
      <c r="E30" s="120">
        <v>8900</v>
      </c>
      <c r="F30" s="124">
        <v>8900</v>
      </c>
      <c r="G30" s="93">
        <v>0</v>
      </c>
      <c r="H30" s="97" t="s">
        <v>140</v>
      </c>
    </row>
    <row r="31" spans="1:8" s="17" customFormat="1" ht="25.5" customHeight="1">
      <c r="A31" s="125" t="s">
        <v>156</v>
      </c>
      <c r="B31" s="126"/>
      <c r="C31" s="126"/>
      <c r="D31" s="126"/>
      <c r="E31" s="127"/>
      <c r="F31" s="128"/>
      <c r="G31" s="126"/>
      <c r="H31" s="102"/>
    </row>
    <row r="32" spans="1:8" s="17" customFormat="1" ht="25.5" customHeight="1">
      <c r="A32" s="122" t="s">
        <v>268</v>
      </c>
      <c r="B32" s="123">
        <v>1</v>
      </c>
      <c r="C32" s="129">
        <v>0</v>
      </c>
      <c r="D32" s="129">
        <v>0</v>
      </c>
      <c r="E32" s="120">
        <v>26700</v>
      </c>
      <c r="F32" s="124">
        <v>26700</v>
      </c>
      <c r="G32" s="93">
        <v>0</v>
      </c>
      <c r="H32" s="97" t="s">
        <v>140</v>
      </c>
    </row>
    <row r="33" spans="1:8" s="17" customFormat="1" ht="25.5" customHeight="1">
      <c r="A33" s="125" t="s">
        <v>253</v>
      </c>
      <c r="B33" s="126"/>
      <c r="C33" s="126"/>
      <c r="D33" s="126"/>
      <c r="E33" s="127"/>
      <c r="F33" s="128"/>
      <c r="G33" s="126"/>
      <c r="H33" s="102"/>
    </row>
    <row r="34" spans="1:8" s="17" customFormat="1" ht="32.25" customHeight="1">
      <c r="A34" s="103" t="s">
        <v>269</v>
      </c>
      <c r="B34" s="104">
        <v>1</v>
      </c>
      <c r="C34" s="136">
        <v>0</v>
      </c>
      <c r="D34" s="136">
        <v>0</v>
      </c>
      <c r="E34" s="137">
        <v>2600</v>
      </c>
      <c r="F34" s="107">
        <v>26000</v>
      </c>
      <c r="G34" s="105">
        <v>0</v>
      </c>
      <c r="H34" s="108" t="s">
        <v>140</v>
      </c>
    </row>
    <row r="35" spans="1:8" s="17" customFormat="1" ht="32.25" customHeight="1" thickBot="1">
      <c r="A35" s="110" t="s">
        <v>270</v>
      </c>
      <c r="B35" s="112">
        <v>1</v>
      </c>
      <c r="C35" s="138">
        <v>0</v>
      </c>
      <c r="D35" s="138">
        <v>0</v>
      </c>
      <c r="E35" s="139">
        <v>5000</v>
      </c>
      <c r="F35" s="114">
        <v>5000</v>
      </c>
      <c r="G35" s="111">
        <v>0</v>
      </c>
      <c r="H35" s="115" t="s">
        <v>140</v>
      </c>
    </row>
    <row r="36" spans="1:8" s="18" customFormat="1" ht="26.25" customHeight="1" thickTop="1">
      <c r="A36" s="116" t="s">
        <v>3</v>
      </c>
      <c r="B36" s="58">
        <f>B24+B26+B28+B30+B32+B34+B35</f>
        <v>7</v>
      </c>
      <c r="C36" s="117">
        <f>C24+C26+C28+C30+C32+C34+C35</f>
        <v>0</v>
      </c>
      <c r="D36" s="155">
        <f>D24+D26+D28+D30+D32+D34+D35</f>
        <v>0</v>
      </c>
      <c r="E36" s="60">
        <f>E23+E24+E25+E26+E27+E28+E35+E29+E30+E31</f>
        <v>109900</v>
      </c>
      <c r="F36" s="59">
        <f>F23+F24+F25+F26+F27+F28+F35+F29+F30+F31</f>
        <v>109400</v>
      </c>
      <c r="G36" s="118">
        <f>B36*100/24</f>
        <v>29.166666666666668</v>
      </c>
      <c r="H36" s="119"/>
    </row>
    <row r="37" spans="1:8" s="17" customFormat="1" ht="29.25" customHeight="1">
      <c r="A37" s="98" t="s">
        <v>256</v>
      </c>
      <c r="B37" s="126"/>
      <c r="C37" s="99"/>
      <c r="D37" s="99"/>
      <c r="E37" s="127"/>
      <c r="F37" s="101"/>
      <c r="G37" s="99"/>
      <c r="H37" s="102"/>
    </row>
    <row r="38" spans="1:8" s="17" customFormat="1" ht="29.25" customHeight="1" thickBot="1">
      <c r="A38" s="110" t="s">
        <v>257</v>
      </c>
      <c r="B38" s="112">
        <v>1</v>
      </c>
      <c r="C38" s="111">
        <v>0</v>
      </c>
      <c r="D38" s="111">
        <v>0</v>
      </c>
      <c r="E38" s="139">
        <v>8500</v>
      </c>
      <c r="F38" s="114">
        <v>8500</v>
      </c>
      <c r="G38" s="111">
        <v>0</v>
      </c>
      <c r="H38" s="115" t="s">
        <v>140</v>
      </c>
    </row>
    <row r="39" spans="1:8" s="19" customFormat="1" ht="31.5" customHeight="1" thickTop="1">
      <c r="A39" s="116" t="s">
        <v>3</v>
      </c>
      <c r="B39" s="58">
        <f>B38</f>
        <v>1</v>
      </c>
      <c r="C39" s="143">
        <f>C38</f>
        <v>0</v>
      </c>
      <c r="D39" s="154">
        <f>D38</f>
        <v>0</v>
      </c>
      <c r="E39" s="153">
        <f>E24+E26+E30+E34</f>
        <v>77500</v>
      </c>
      <c r="F39" s="141">
        <f>F24+F26+F30+F34</f>
        <v>100900</v>
      </c>
      <c r="G39" s="141">
        <f>B39*100/24</f>
        <v>4.166666666666667</v>
      </c>
      <c r="H39" s="57"/>
    </row>
    <row r="40" spans="1:8" s="17" customFormat="1" ht="28.5" customHeight="1">
      <c r="A40" s="98" t="s">
        <v>259</v>
      </c>
      <c r="B40" s="126"/>
      <c r="C40" s="99"/>
      <c r="D40" s="146"/>
      <c r="E40" s="127"/>
      <c r="F40" s="101"/>
      <c r="G40" s="99"/>
      <c r="H40" s="102"/>
    </row>
    <row r="41" spans="1:8" s="144" customFormat="1" ht="27.75" customHeight="1">
      <c r="A41" s="103" t="s">
        <v>260</v>
      </c>
      <c r="B41" s="105">
        <v>0</v>
      </c>
      <c r="C41" s="105">
        <v>0</v>
      </c>
      <c r="D41" s="145">
        <v>1</v>
      </c>
      <c r="E41" s="137">
        <v>60000</v>
      </c>
      <c r="F41" s="107">
        <v>0</v>
      </c>
      <c r="G41" s="105">
        <v>0</v>
      </c>
      <c r="H41" s="108" t="s">
        <v>140</v>
      </c>
    </row>
    <row r="42" spans="1:8" s="17" customFormat="1" ht="45" customHeight="1" thickBot="1">
      <c r="A42" s="110" t="s">
        <v>261</v>
      </c>
      <c r="B42" s="111">
        <v>0</v>
      </c>
      <c r="C42" s="111">
        <v>0</v>
      </c>
      <c r="D42" s="112">
        <v>1</v>
      </c>
      <c r="E42" s="139">
        <v>21000</v>
      </c>
      <c r="F42" s="114">
        <v>0</v>
      </c>
      <c r="G42" s="111">
        <v>0</v>
      </c>
      <c r="H42" s="115" t="s">
        <v>140</v>
      </c>
    </row>
    <row r="43" spans="1:8" s="19" customFormat="1" ht="27" customHeight="1" thickTop="1">
      <c r="A43" s="116" t="s">
        <v>3</v>
      </c>
      <c r="B43" s="117">
        <f>B41+B42</f>
        <v>0</v>
      </c>
      <c r="C43" s="117">
        <f>C41+C42</f>
        <v>0</v>
      </c>
      <c r="D43" s="140">
        <f>D41+D42</f>
        <v>2</v>
      </c>
      <c r="E43" s="60">
        <f>E41+E42</f>
        <v>81000</v>
      </c>
      <c r="F43" s="141">
        <f>F27+F29+F33+F37</f>
        <v>0</v>
      </c>
      <c r="G43" s="141">
        <f>B43*100/24</f>
        <v>0</v>
      </c>
      <c r="H43" s="57"/>
    </row>
    <row r="44" spans="1:8" s="18" customFormat="1" ht="27" customHeight="1">
      <c r="A44" s="147" t="s">
        <v>45</v>
      </c>
      <c r="B44" s="148">
        <f>B22+B36+B39+B43</f>
        <v>17</v>
      </c>
      <c r="C44" s="149">
        <f>C22+C36+C39+C43</f>
        <v>0</v>
      </c>
      <c r="D44" s="157">
        <f>D22+D36+D39+D43</f>
        <v>7</v>
      </c>
      <c r="E44" s="156">
        <f>E22+E39</f>
        <v>218600</v>
      </c>
      <c r="F44" s="150">
        <f>F22+F39</f>
        <v>217800</v>
      </c>
      <c r="G44" s="151">
        <f>G22+G36+G39+G43</f>
        <v>70.83333333333334</v>
      </c>
      <c r="H44" s="152"/>
    </row>
    <row r="47" ht="24" customHeight="1">
      <c r="A47" s="8" t="s">
        <v>271</v>
      </c>
    </row>
  </sheetData>
  <sheetProtection/>
  <mergeCells count="5">
    <mergeCell ref="A4:A5"/>
    <mergeCell ref="B4:D4"/>
    <mergeCell ref="E4:G4"/>
    <mergeCell ref="H4:H5"/>
    <mergeCell ref="A2:E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5" r:id="rId1"/>
  <rowBreaks count="2" manualBreakCount="2">
    <brk id="17" max="7" man="1"/>
    <brk id="3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view="pageBreakPreview" zoomScaleNormal="8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43.00390625" style="1" customWidth="1"/>
    <col min="2" max="2" width="8.7109375" style="1" customWidth="1"/>
    <col min="3" max="3" width="19.57421875" style="1" customWidth="1"/>
    <col min="4" max="4" width="8.7109375" style="1" customWidth="1"/>
    <col min="5" max="5" width="17.8515625" style="1" customWidth="1"/>
    <col min="6" max="6" width="8.7109375" style="1" customWidth="1"/>
    <col min="7" max="7" width="17.8515625" style="1" customWidth="1"/>
    <col min="8" max="8" width="8.421875" style="1" customWidth="1"/>
    <col min="9" max="9" width="18.421875" style="1" customWidth="1"/>
    <col min="10" max="16384" width="9.140625" style="1" customWidth="1"/>
  </cols>
  <sheetData>
    <row r="1" s="5" customFormat="1" ht="27.75" customHeight="1">
      <c r="A1" s="3" t="s">
        <v>278</v>
      </c>
    </row>
    <row r="2" ht="11.25" customHeight="1">
      <c r="A2" s="72"/>
    </row>
    <row r="3" spans="1:9" s="6" customFormat="1" ht="27.75" customHeight="1">
      <c r="A3" s="246" t="s">
        <v>0</v>
      </c>
      <c r="B3" s="249" t="s">
        <v>109</v>
      </c>
      <c r="C3" s="250"/>
      <c r="D3" s="249" t="s">
        <v>133</v>
      </c>
      <c r="E3" s="250"/>
      <c r="F3" s="249" t="s">
        <v>141</v>
      </c>
      <c r="G3" s="250"/>
      <c r="H3" s="253" t="s">
        <v>3</v>
      </c>
      <c r="I3" s="254"/>
    </row>
    <row r="4" spans="1:9" s="6" customFormat="1" ht="42" customHeight="1">
      <c r="A4" s="247"/>
      <c r="B4" s="251"/>
      <c r="C4" s="252"/>
      <c r="D4" s="251"/>
      <c r="E4" s="252"/>
      <c r="F4" s="251"/>
      <c r="G4" s="252"/>
      <c r="H4" s="255"/>
      <c r="I4" s="256"/>
    </row>
    <row r="5" spans="1:11" s="6" customFormat="1" ht="54" customHeight="1">
      <c r="A5" s="248"/>
      <c r="B5" s="74" t="s">
        <v>1</v>
      </c>
      <c r="C5" s="20" t="s">
        <v>4</v>
      </c>
      <c r="D5" s="74" t="s">
        <v>1</v>
      </c>
      <c r="E5" s="20" t="s">
        <v>4</v>
      </c>
      <c r="F5" s="74" t="s">
        <v>1</v>
      </c>
      <c r="G5" s="20" t="s">
        <v>4</v>
      </c>
      <c r="H5" s="74" t="s">
        <v>1</v>
      </c>
      <c r="I5" s="20" t="s">
        <v>4</v>
      </c>
      <c r="K5" s="6" t="s">
        <v>34</v>
      </c>
    </row>
    <row r="6" spans="1:9" s="6" customFormat="1" ht="25.5" customHeight="1">
      <c r="A6" s="75" t="s">
        <v>13</v>
      </c>
      <c r="B6" s="76">
        <v>0</v>
      </c>
      <c r="C6" s="76">
        <f>'ข้อบัญญัติ (ข้อ3)'!F18</f>
        <v>0</v>
      </c>
      <c r="D6" s="76">
        <v>0</v>
      </c>
      <c r="E6" s="76">
        <v>0</v>
      </c>
      <c r="F6" s="76">
        <v>0</v>
      </c>
      <c r="G6" s="76">
        <v>0</v>
      </c>
      <c r="H6" s="76">
        <f>B6+F6+D6</f>
        <v>0</v>
      </c>
      <c r="I6" s="76">
        <f>C6+E6+G6</f>
        <v>0</v>
      </c>
    </row>
    <row r="7" spans="1:9" s="6" customFormat="1" ht="25.5" customHeight="1">
      <c r="A7" s="77" t="s">
        <v>15</v>
      </c>
      <c r="B7" s="78">
        <f>'ข้อบัญญัติ (ข้อ3)'!B28</f>
        <v>2</v>
      </c>
      <c r="C7" s="76">
        <f>'ข้อบัญญัติ (ข้อ3)'!F28</f>
        <v>2967656</v>
      </c>
      <c r="D7" s="76">
        <v>0</v>
      </c>
      <c r="E7" s="76">
        <f>'ข้อบัญญัติ (ข้อ3)'!H28</f>
        <v>0</v>
      </c>
      <c r="F7" s="76">
        <v>0</v>
      </c>
      <c r="G7" s="76">
        <f>'ข้อบัญญัติ (ข้อ3)'!J28</f>
        <v>0</v>
      </c>
      <c r="H7" s="78">
        <f aca="true" t="shared" si="0" ref="H7:H15">B7+F7+D7</f>
        <v>2</v>
      </c>
      <c r="I7" s="76">
        <f aca="true" t="shared" si="1" ref="I7:I15">C7+E7+G7</f>
        <v>2967656</v>
      </c>
    </row>
    <row r="8" spans="1:9" s="6" customFormat="1" ht="25.5" customHeight="1">
      <c r="A8" s="77" t="s">
        <v>24</v>
      </c>
      <c r="B8" s="76">
        <f>'ข้อบัญญัติ (ข้อ3)'!B34</f>
        <v>0</v>
      </c>
      <c r="C8" s="76">
        <f>'ข้อบัญญัติ (ข้อ3)'!F34</f>
        <v>0</v>
      </c>
      <c r="D8" s="76">
        <v>0</v>
      </c>
      <c r="E8" s="76">
        <f>'ข้อบัญญัติ (ข้อ3)'!H34</f>
        <v>0</v>
      </c>
      <c r="F8" s="76">
        <v>0</v>
      </c>
      <c r="G8" s="76">
        <f>'ข้อบัญญัติ (ข้อ3)'!J34</f>
        <v>0</v>
      </c>
      <c r="H8" s="76">
        <f t="shared" si="0"/>
        <v>0</v>
      </c>
      <c r="I8" s="76">
        <f t="shared" si="1"/>
        <v>0</v>
      </c>
    </row>
    <row r="9" spans="1:9" s="6" customFormat="1" ht="25.5" customHeight="1">
      <c r="A9" s="77" t="s">
        <v>6</v>
      </c>
      <c r="B9" s="78">
        <f>'ข้อบัญญัติ (ข้อ3)'!B52</f>
        <v>3</v>
      </c>
      <c r="C9" s="76">
        <f>'ข้อบัญญัติ (ข้อ3)'!F52</f>
        <v>12689300</v>
      </c>
      <c r="D9" s="76">
        <v>0</v>
      </c>
      <c r="E9" s="76">
        <f>'ข้อบัญญัติ (ข้อ3)'!H52</f>
        <v>0</v>
      </c>
      <c r="F9" s="76">
        <v>0</v>
      </c>
      <c r="G9" s="76">
        <f>'ข้อบัญญัติ (ข้อ3)'!J52</f>
        <v>0</v>
      </c>
      <c r="H9" s="78">
        <f t="shared" si="0"/>
        <v>3</v>
      </c>
      <c r="I9" s="76">
        <f t="shared" si="1"/>
        <v>12689300</v>
      </c>
    </row>
    <row r="10" spans="1:9" s="6" customFormat="1" ht="25.5" customHeight="1">
      <c r="A10" s="77" t="s">
        <v>18</v>
      </c>
      <c r="B10" s="78">
        <f>'ข้อบัญญัติ (ข้อ3)'!B66</f>
        <v>3</v>
      </c>
      <c r="C10" s="76">
        <f>'ข้อบัญญัติ (ข้อ3)'!F66</f>
        <v>502903</v>
      </c>
      <c r="D10" s="76">
        <v>0</v>
      </c>
      <c r="E10" s="76">
        <f>'ข้อบัญญัติ (ข้อ3)'!H66</f>
        <v>0</v>
      </c>
      <c r="F10" s="76">
        <v>0</v>
      </c>
      <c r="G10" s="76">
        <f>'ข้อบัญญัติ (ข้อ3)'!J66</f>
        <v>0</v>
      </c>
      <c r="H10" s="78">
        <f t="shared" si="0"/>
        <v>3</v>
      </c>
      <c r="I10" s="76">
        <f t="shared" si="1"/>
        <v>502903</v>
      </c>
    </row>
    <row r="11" spans="1:9" s="6" customFormat="1" ht="25.5" customHeight="1">
      <c r="A11" s="77" t="s">
        <v>25</v>
      </c>
      <c r="B11" s="78">
        <f>'ข้อบัญญัติ (ข้อ3)'!B149</f>
        <v>3</v>
      </c>
      <c r="C11" s="76">
        <f>'ข้อบัญญัติ (ข้อ3)'!F149</f>
        <v>821224.37</v>
      </c>
      <c r="D11" s="76">
        <v>0</v>
      </c>
      <c r="E11" s="76">
        <v>0</v>
      </c>
      <c r="F11" s="76">
        <v>0</v>
      </c>
      <c r="G11" s="76">
        <v>0</v>
      </c>
      <c r="H11" s="78">
        <f>B11+F11+D11</f>
        <v>3</v>
      </c>
      <c r="I11" s="76">
        <f>C11+E11+G11</f>
        <v>821224.37</v>
      </c>
    </row>
    <row r="12" spans="1:9" s="6" customFormat="1" ht="48.75" customHeight="1">
      <c r="A12" s="77" t="s">
        <v>26</v>
      </c>
      <c r="B12" s="76">
        <f>'ข้อบัญญัติ (ข้อ3)'!B162</f>
        <v>0</v>
      </c>
      <c r="C12" s="76">
        <f>'ข้อบัญญัติ (ข้อ3)'!F162</f>
        <v>0</v>
      </c>
      <c r="D12" s="76">
        <v>0</v>
      </c>
      <c r="E12" s="76">
        <f>'ข้อบัญญัติ (ข้อ3)'!H162</f>
        <v>0</v>
      </c>
      <c r="F12" s="76">
        <v>0</v>
      </c>
      <c r="G12" s="76">
        <v>0</v>
      </c>
      <c r="H12" s="76">
        <f t="shared" si="0"/>
        <v>0</v>
      </c>
      <c r="I12" s="76">
        <f t="shared" si="1"/>
        <v>0</v>
      </c>
    </row>
    <row r="13" spans="1:9" s="6" customFormat="1" ht="25.5" customHeight="1">
      <c r="A13" s="77" t="s">
        <v>20</v>
      </c>
      <c r="B13" s="78">
        <f>'ข้อบัญญัติ (ข้อ3)'!B180</f>
        <v>2</v>
      </c>
      <c r="C13" s="76">
        <f>'ข้อบัญญัติ (ข้อ3)'!F180</f>
        <v>505237</v>
      </c>
      <c r="D13" s="76">
        <v>0</v>
      </c>
      <c r="E13" s="76">
        <f>'ข้อบัญญัติ (ข้อ3)'!H180</f>
        <v>0</v>
      </c>
      <c r="F13" s="76">
        <v>0</v>
      </c>
      <c r="G13" s="76">
        <f>'ข้อบัญญัติ (ข้อ3)'!J180</f>
        <v>0</v>
      </c>
      <c r="H13" s="78">
        <f t="shared" si="0"/>
        <v>2</v>
      </c>
      <c r="I13" s="76">
        <f t="shared" si="1"/>
        <v>505237</v>
      </c>
    </row>
    <row r="14" spans="1:9" s="6" customFormat="1" ht="47.25" customHeight="1">
      <c r="A14" s="77" t="s">
        <v>111</v>
      </c>
      <c r="B14" s="78">
        <f>'ข้อบัญญัติ (ข้อ3)'!B194</f>
        <v>4</v>
      </c>
      <c r="C14" s="76">
        <f>'ข้อบัญญัติ (ข้อ3)'!F194</f>
        <v>143689.5</v>
      </c>
      <c r="D14" s="76">
        <v>0</v>
      </c>
      <c r="E14" s="76">
        <f>'ข้อบัญญัติ (ข้อ3)'!H194</f>
        <v>0</v>
      </c>
      <c r="F14" s="76">
        <v>0</v>
      </c>
      <c r="G14" s="76">
        <f>'ข้อบัญญัติ (ข้อ3)'!J194</f>
        <v>0</v>
      </c>
      <c r="H14" s="78">
        <f t="shared" si="0"/>
        <v>4</v>
      </c>
      <c r="I14" s="76">
        <f t="shared" si="1"/>
        <v>143689.5</v>
      </c>
    </row>
    <row r="15" spans="1:9" s="6" customFormat="1" ht="47.25" customHeight="1" thickBot="1">
      <c r="A15" s="79" t="s">
        <v>110</v>
      </c>
      <c r="B15" s="80">
        <f>'ข้อบัญญัติ (ข้อ3)'!B197</f>
        <v>0</v>
      </c>
      <c r="C15" s="80">
        <f>'ข้อบัญญัติ (ข้อ3)'!F197</f>
        <v>0</v>
      </c>
      <c r="D15" s="80">
        <v>0</v>
      </c>
      <c r="E15" s="80">
        <f>'ข้อบัญญัติ (ข้อ3)'!H197</f>
        <v>0</v>
      </c>
      <c r="F15" s="80">
        <v>0</v>
      </c>
      <c r="G15" s="80">
        <f>'ข้อบัญญัติ (ข้อ3)'!J197</f>
        <v>0</v>
      </c>
      <c r="H15" s="80">
        <f t="shared" si="0"/>
        <v>0</v>
      </c>
      <c r="I15" s="80">
        <f t="shared" si="1"/>
        <v>0</v>
      </c>
    </row>
    <row r="16" spans="1:9" s="81" customFormat="1" ht="29.25" customHeight="1" thickTop="1">
      <c r="A16" s="82" t="s">
        <v>3</v>
      </c>
      <c r="B16" s="83">
        <f aca="true" t="shared" si="2" ref="B16:G16">SUM(B6:B15)</f>
        <v>17</v>
      </c>
      <c r="C16" s="84">
        <f t="shared" si="2"/>
        <v>17630009.87</v>
      </c>
      <c r="D16" s="85">
        <f t="shared" si="2"/>
        <v>0</v>
      </c>
      <c r="E16" s="84">
        <f t="shared" si="2"/>
        <v>0</v>
      </c>
      <c r="F16" s="85">
        <f t="shared" si="2"/>
        <v>0</v>
      </c>
      <c r="G16" s="84">
        <f t="shared" si="2"/>
        <v>0</v>
      </c>
      <c r="H16" s="86">
        <f>B16+F16+D16</f>
        <v>17</v>
      </c>
      <c r="I16" s="84">
        <f>C16+E16+G16</f>
        <v>17630009.87</v>
      </c>
    </row>
    <row r="17" ht="12.75" customHeight="1"/>
    <row r="19" spans="3:7" ht="20.25">
      <c r="C19" s="73"/>
      <c r="E19" s="73"/>
      <c r="G19" s="73"/>
    </row>
  </sheetData>
  <sheetProtection/>
  <mergeCells count="5">
    <mergeCell ref="A3:A5"/>
    <mergeCell ref="B3:C4"/>
    <mergeCell ref="D3:E4"/>
    <mergeCell ref="F3:G4"/>
    <mergeCell ref="H3:I4"/>
  </mergeCells>
  <printOptions horizontalCentered="1"/>
  <pageMargins left="0.4724409448818898" right="0.3937007874015748" top="0.7086614173228347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อบต.ทุ่งโพธ์</dc:creator>
  <cp:keywords/>
  <dc:description/>
  <cp:lastModifiedBy>WIN7A3</cp:lastModifiedBy>
  <cp:lastPrinted>2022-08-02T02:41:10Z</cp:lastPrinted>
  <dcterms:created xsi:type="dcterms:W3CDTF">2005-05-12T07:31:44Z</dcterms:created>
  <dcterms:modified xsi:type="dcterms:W3CDTF">2022-09-20T02:44:34Z</dcterms:modified>
  <cp:category/>
  <cp:version/>
  <cp:contentType/>
  <cp:contentStatus/>
</cp:coreProperties>
</file>